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1980" windowHeight="42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30" i="1" l="1"/>
  <c r="G630" i="1" s="1"/>
  <c r="E629" i="1"/>
  <c r="F629" i="1" s="1"/>
  <c r="E628" i="1"/>
  <c r="G628" i="1" s="1"/>
  <c r="G627" i="1"/>
  <c r="F627" i="1"/>
  <c r="E627" i="1"/>
  <c r="E626" i="1"/>
  <c r="G626" i="1" s="1"/>
  <c r="E625" i="1"/>
  <c r="F625" i="1" s="1"/>
  <c r="G624" i="1"/>
  <c r="E624" i="1"/>
  <c r="F624" i="1" s="1"/>
  <c r="G623" i="1"/>
  <c r="F623" i="1"/>
  <c r="E623" i="1"/>
  <c r="E622" i="1"/>
  <c r="G622" i="1" s="1"/>
  <c r="E621" i="1"/>
  <c r="F621" i="1" s="1"/>
  <c r="G620" i="1"/>
  <c r="E620" i="1"/>
  <c r="F620" i="1" s="1"/>
  <c r="G619" i="1"/>
  <c r="F619" i="1"/>
  <c r="E619" i="1"/>
  <c r="E618" i="1"/>
  <c r="G618" i="1" s="1"/>
  <c r="E617" i="1"/>
  <c r="F617" i="1" s="1"/>
  <c r="G616" i="1"/>
  <c r="E616" i="1"/>
  <c r="F616" i="1" s="1"/>
  <c r="G615" i="1"/>
  <c r="F615" i="1"/>
  <c r="E615" i="1"/>
  <c r="E614" i="1"/>
  <c r="G614" i="1" s="1"/>
  <c r="E613" i="1"/>
  <c r="F613" i="1" s="1"/>
  <c r="G612" i="1"/>
  <c r="E612" i="1"/>
  <c r="F612" i="1" s="1"/>
  <c r="G611" i="1"/>
  <c r="F611" i="1"/>
  <c r="E611" i="1"/>
  <c r="E610" i="1"/>
  <c r="G610" i="1" s="1"/>
  <c r="E609" i="1"/>
  <c r="F609" i="1" s="1"/>
  <c r="G608" i="1"/>
  <c r="E608" i="1"/>
  <c r="F608" i="1" s="1"/>
  <c r="G607" i="1"/>
  <c r="F607" i="1"/>
  <c r="E607" i="1"/>
  <c r="E606" i="1"/>
  <c r="G606" i="1" s="1"/>
  <c r="E605" i="1"/>
  <c r="F605" i="1" s="1"/>
  <c r="G604" i="1"/>
  <c r="E604" i="1"/>
  <c r="F604" i="1" s="1"/>
  <c r="G603" i="1"/>
  <c r="F603" i="1"/>
  <c r="E603" i="1"/>
  <c r="E602" i="1"/>
  <c r="G602" i="1" s="1"/>
  <c r="E601" i="1"/>
  <c r="F601" i="1" s="1"/>
  <c r="G600" i="1"/>
  <c r="E600" i="1"/>
  <c r="F600" i="1" s="1"/>
  <c r="G599" i="1"/>
  <c r="F599" i="1"/>
  <c r="E599" i="1"/>
  <c r="E598" i="1"/>
  <c r="G598" i="1" s="1"/>
  <c r="E597" i="1"/>
  <c r="F597" i="1" s="1"/>
  <c r="G596" i="1"/>
  <c r="E596" i="1"/>
  <c r="F596" i="1" s="1"/>
  <c r="G595" i="1"/>
  <c r="F595" i="1"/>
  <c r="E595" i="1"/>
  <c r="E594" i="1"/>
  <c r="G594" i="1" s="1"/>
  <c r="E593" i="1"/>
  <c r="F593" i="1" s="1"/>
  <c r="G592" i="1"/>
  <c r="E592" i="1"/>
  <c r="F592" i="1" s="1"/>
  <c r="G591" i="1"/>
  <c r="F591" i="1"/>
  <c r="E591" i="1"/>
  <c r="E590" i="1"/>
  <c r="E589" i="1"/>
  <c r="F589" i="1" s="1"/>
  <c r="G588" i="1"/>
  <c r="E588" i="1"/>
  <c r="F588" i="1" s="1"/>
  <c r="G587" i="1"/>
  <c r="F587" i="1"/>
  <c r="E587" i="1"/>
  <c r="E586" i="1"/>
  <c r="E585" i="1"/>
  <c r="F585" i="1" s="1"/>
  <c r="G584" i="1"/>
  <c r="E584" i="1"/>
  <c r="F584" i="1" s="1"/>
  <c r="G583" i="1"/>
  <c r="F583" i="1"/>
  <c r="E583" i="1"/>
  <c r="E582" i="1"/>
  <c r="E581" i="1"/>
  <c r="F581" i="1" s="1"/>
  <c r="G580" i="1"/>
  <c r="E580" i="1"/>
  <c r="F580" i="1" s="1"/>
  <c r="G579" i="1"/>
  <c r="F579" i="1"/>
  <c r="E579" i="1"/>
  <c r="F578" i="1"/>
  <c r="E578" i="1"/>
  <c r="G578" i="1" s="1"/>
  <c r="E577" i="1"/>
  <c r="G576" i="1"/>
  <c r="E576" i="1"/>
  <c r="F576" i="1" s="1"/>
  <c r="G575" i="1"/>
  <c r="F575" i="1"/>
  <c r="E575" i="1"/>
  <c r="F574" i="1"/>
  <c r="E574" i="1"/>
  <c r="G574" i="1" s="1"/>
  <c r="E573" i="1"/>
  <c r="G572" i="1"/>
  <c r="E572" i="1"/>
  <c r="F572" i="1" s="1"/>
  <c r="G571" i="1"/>
  <c r="F571" i="1"/>
  <c r="E571" i="1"/>
  <c r="F570" i="1"/>
  <c r="E570" i="1"/>
  <c r="G570" i="1" s="1"/>
  <c r="E569" i="1"/>
  <c r="G568" i="1"/>
  <c r="E568" i="1"/>
  <c r="F568" i="1" s="1"/>
  <c r="G567" i="1"/>
  <c r="F567" i="1"/>
  <c r="E567" i="1"/>
  <c r="F566" i="1"/>
  <c r="E566" i="1"/>
  <c r="G566" i="1" s="1"/>
  <c r="E565" i="1"/>
  <c r="G564" i="1"/>
  <c r="E564" i="1"/>
  <c r="F564" i="1" s="1"/>
  <c r="G563" i="1"/>
  <c r="F563" i="1"/>
  <c r="E563" i="1"/>
  <c r="F562" i="1"/>
  <c r="E562" i="1"/>
  <c r="G562" i="1" s="1"/>
  <c r="E561" i="1"/>
  <c r="G560" i="1"/>
  <c r="E560" i="1"/>
  <c r="F560" i="1" s="1"/>
  <c r="G559" i="1"/>
  <c r="F559" i="1"/>
  <c r="E559" i="1"/>
  <c r="F558" i="1"/>
  <c r="E558" i="1"/>
  <c r="G558" i="1" s="1"/>
  <c r="E557" i="1"/>
  <c r="G556" i="1"/>
  <c r="E556" i="1"/>
  <c r="F556" i="1" s="1"/>
  <c r="G555" i="1"/>
  <c r="F555" i="1"/>
  <c r="E555" i="1"/>
  <c r="F554" i="1"/>
  <c r="E554" i="1"/>
  <c r="G554" i="1" s="1"/>
  <c r="E553" i="1"/>
  <c r="G552" i="1"/>
  <c r="E552" i="1"/>
  <c r="F552" i="1" s="1"/>
  <c r="G551" i="1"/>
  <c r="F551" i="1"/>
  <c r="E551" i="1"/>
  <c r="F550" i="1"/>
  <c r="E550" i="1"/>
  <c r="G550" i="1" s="1"/>
  <c r="E549" i="1"/>
  <c r="G548" i="1"/>
  <c r="E548" i="1"/>
  <c r="F548" i="1" s="1"/>
  <c r="G547" i="1"/>
  <c r="F547" i="1"/>
  <c r="E547" i="1"/>
  <c r="F546" i="1"/>
  <c r="E546" i="1"/>
  <c r="G546" i="1" s="1"/>
  <c r="E545" i="1"/>
  <c r="G544" i="1"/>
  <c r="E544" i="1"/>
  <c r="F544" i="1" s="1"/>
  <c r="G543" i="1"/>
  <c r="F543" i="1"/>
  <c r="E543" i="1"/>
  <c r="F542" i="1"/>
  <c r="E542" i="1"/>
  <c r="G542" i="1" s="1"/>
  <c r="E541" i="1"/>
  <c r="G540" i="1"/>
  <c r="E540" i="1"/>
  <c r="F540" i="1" s="1"/>
  <c r="G539" i="1"/>
  <c r="F539" i="1"/>
  <c r="E539" i="1"/>
  <c r="F538" i="1"/>
  <c r="E538" i="1"/>
  <c r="G538" i="1" s="1"/>
  <c r="E537" i="1"/>
  <c r="G536" i="1"/>
  <c r="E536" i="1"/>
  <c r="F536" i="1" s="1"/>
  <c r="G535" i="1"/>
  <c r="F535" i="1"/>
  <c r="E535" i="1"/>
  <c r="F534" i="1"/>
  <c r="E534" i="1"/>
  <c r="G534" i="1" s="1"/>
  <c r="E533" i="1"/>
  <c r="G532" i="1"/>
  <c r="E532" i="1"/>
  <c r="F532" i="1" s="1"/>
  <c r="G531" i="1"/>
  <c r="F531" i="1"/>
  <c r="E531" i="1"/>
  <c r="F530" i="1"/>
  <c r="E530" i="1"/>
  <c r="G530" i="1" s="1"/>
  <c r="E529" i="1"/>
  <c r="G528" i="1"/>
  <c r="E528" i="1"/>
  <c r="F528" i="1" s="1"/>
  <c r="G527" i="1"/>
  <c r="F527" i="1"/>
  <c r="E527" i="1"/>
  <c r="F526" i="1"/>
  <c r="E526" i="1"/>
  <c r="G526" i="1" s="1"/>
  <c r="E525" i="1"/>
  <c r="G524" i="1"/>
  <c r="E524" i="1"/>
  <c r="F524" i="1" s="1"/>
  <c r="G523" i="1"/>
  <c r="F523" i="1"/>
  <c r="E523" i="1"/>
  <c r="F522" i="1"/>
  <c r="E522" i="1"/>
  <c r="G522" i="1" s="1"/>
  <c r="F521" i="1"/>
  <c r="E521" i="1"/>
  <c r="G521" i="1" s="1"/>
  <c r="G520" i="1"/>
  <c r="E520" i="1"/>
  <c r="F520" i="1" s="1"/>
  <c r="G519" i="1"/>
  <c r="F519" i="1"/>
  <c r="E519" i="1"/>
  <c r="F518" i="1"/>
  <c r="E518" i="1"/>
  <c r="G518" i="1" s="1"/>
  <c r="F517" i="1"/>
  <c r="E517" i="1"/>
  <c r="G517" i="1" s="1"/>
  <c r="G516" i="1"/>
  <c r="E516" i="1"/>
  <c r="F516" i="1" s="1"/>
  <c r="G515" i="1"/>
  <c r="F515" i="1"/>
  <c r="E515" i="1"/>
  <c r="G514" i="1"/>
  <c r="F514" i="1"/>
  <c r="E514" i="1"/>
  <c r="F513" i="1"/>
  <c r="E513" i="1"/>
  <c r="G513" i="1" s="1"/>
  <c r="G512" i="1"/>
  <c r="E512" i="1"/>
  <c r="F512" i="1" s="1"/>
  <c r="G511" i="1"/>
  <c r="F511" i="1"/>
  <c r="E511" i="1"/>
  <c r="F510" i="1"/>
  <c r="E510" i="1"/>
  <c r="G510" i="1" s="1"/>
  <c r="F509" i="1"/>
  <c r="E509" i="1"/>
  <c r="G509" i="1" s="1"/>
  <c r="G508" i="1"/>
  <c r="E508" i="1"/>
  <c r="F508" i="1" s="1"/>
  <c r="G507" i="1"/>
  <c r="F507" i="1"/>
  <c r="E507" i="1"/>
  <c r="G506" i="1"/>
  <c r="F506" i="1"/>
  <c r="E506" i="1"/>
  <c r="F505" i="1"/>
  <c r="E505" i="1"/>
  <c r="G505" i="1" s="1"/>
  <c r="G504" i="1"/>
  <c r="E504" i="1"/>
  <c r="F504" i="1" s="1"/>
  <c r="G503" i="1"/>
  <c r="F503" i="1"/>
  <c r="E503" i="1"/>
  <c r="F502" i="1"/>
  <c r="E502" i="1"/>
  <c r="G502" i="1" s="1"/>
  <c r="F501" i="1"/>
  <c r="E501" i="1"/>
  <c r="G501" i="1" s="1"/>
  <c r="G500" i="1"/>
  <c r="E500" i="1"/>
  <c r="F500" i="1" s="1"/>
  <c r="G499" i="1"/>
  <c r="F499" i="1"/>
  <c r="E499" i="1"/>
  <c r="G498" i="1"/>
  <c r="F498" i="1"/>
  <c r="E498" i="1"/>
  <c r="F497" i="1"/>
  <c r="E497" i="1"/>
  <c r="G497" i="1" s="1"/>
  <c r="G496" i="1"/>
  <c r="E496" i="1"/>
  <c r="F496" i="1" s="1"/>
  <c r="G495" i="1"/>
  <c r="F495" i="1"/>
  <c r="E495" i="1"/>
  <c r="F494" i="1"/>
  <c r="E494" i="1"/>
  <c r="G494" i="1" s="1"/>
  <c r="F493" i="1"/>
  <c r="E493" i="1"/>
  <c r="G493" i="1" s="1"/>
  <c r="G492" i="1"/>
  <c r="E492" i="1"/>
  <c r="F492" i="1" s="1"/>
  <c r="G491" i="1"/>
  <c r="F491" i="1"/>
  <c r="E491" i="1"/>
  <c r="G490" i="1"/>
  <c r="F490" i="1"/>
  <c r="E490" i="1"/>
  <c r="F489" i="1"/>
  <c r="E489" i="1"/>
  <c r="G489" i="1" s="1"/>
  <c r="G488" i="1"/>
  <c r="E488" i="1"/>
  <c r="F488" i="1" s="1"/>
  <c r="G487" i="1"/>
  <c r="F487" i="1"/>
  <c r="E487" i="1"/>
  <c r="F486" i="1"/>
  <c r="E486" i="1"/>
  <c r="G486" i="1" s="1"/>
  <c r="F485" i="1"/>
  <c r="E485" i="1"/>
  <c r="G485" i="1" s="1"/>
  <c r="G484" i="1"/>
  <c r="E484" i="1"/>
  <c r="F484" i="1" s="1"/>
  <c r="G483" i="1"/>
  <c r="F483" i="1"/>
  <c r="E483" i="1"/>
  <c r="G482" i="1"/>
  <c r="F482" i="1"/>
  <c r="E482" i="1"/>
  <c r="E481" i="1"/>
  <c r="G481" i="1" s="1"/>
  <c r="G480" i="1"/>
  <c r="E480" i="1"/>
  <c r="F480" i="1" s="1"/>
  <c r="G479" i="1"/>
  <c r="F479" i="1"/>
  <c r="E479" i="1"/>
  <c r="E478" i="1"/>
  <c r="F478" i="1" s="1"/>
  <c r="F477" i="1"/>
  <c r="E477" i="1"/>
  <c r="G477" i="1" s="1"/>
  <c r="E476" i="1"/>
  <c r="F476" i="1" s="1"/>
  <c r="G475" i="1"/>
  <c r="F475" i="1"/>
  <c r="E475" i="1"/>
  <c r="G474" i="1"/>
  <c r="F474" i="1"/>
  <c r="E474" i="1"/>
  <c r="E473" i="1"/>
  <c r="G473" i="1" s="1"/>
  <c r="G472" i="1"/>
  <c r="E472" i="1"/>
  <c r="F472" i="1" s="1"/>
  <c r="G471" i="1"/>
  <c r="F471" i="1"/>
  <c r="E471" i="1"/>
  <c r="E470" i="1"/>
  <c r="F470" i="1" s="1"/>
  <c r="F469" i="1"/>
  <c r="E469" i="1"/>
  <c r="G469" i="1" s="1"/>
  <c r="E468" i="1"/>
  <c r="F468" i="1" s="1"/>
  <c r="G467" i="1"/>
  <c r="F467" i="1"/>
  <c r="E467" i="1"/>
  <c r="G466" i="1"/>
  <c r="F466" i="1"/>
  <c r="E466" i="1"/>
  <c r="E465" i="1"/>
  <c r="G465" i="1" s="1"/>
  <c r="G464" i="1"/>
  <c r="E464" i="1"/>
  <c r="F464" i="1" s="1"/>
  <c r="G463" i="1"/>
  <c r="F463" i="1"/>
  <c r="E463" i="1"/>
  <c r="E462" i="1"/>
  <c r="F462" i="1" s="1"/>
  <c r="F461" i="1"/>
  <c r="E461" i="1"/>
  <c r="G461" i="1" s="1"/>
  <c r="F460" i="1"/>
  <c r="E460" i="1"/>
  <c r="G460" i="1" s="1"/>
  <c r="E459" i="1"/>
  <c r="F459" i="1" s="1"/>
  <c r="G458" i="1"/>
  <c r="F458" i="1"/>
  <c r="E458" i="1"/>
  <c r="G457" i="1"/>
  <c r="F457" i="1"/>
  <c r="E457" i="1"/>
  <c r="F456" i="1"/>
  <c r="E456" i="1"/>
  <c r="G456" i="1" s="1"/>
  <c r="E455" i="1"/>
  <c r="F455" i="1" s="1"/>
  <c r="G454" i="1"/>
  <c r="F454" i="1"/>
  <c r="E454" i="1"/>
  <c r="G453" i="1"/>
  <c r="F453" i="1"/>
  <c r="E453" i="1"/>
  <c r="F452" i="1"/>
  <c r="E452" i="1"/>
  <c r="G452" i="1" s="1"/>
  <c r="E451" i="1"/>
  <c r="F451" i="1" s="1"/>
  <c r="G450" i="1"/>
  <c r="F450" i="1"/>
  <c r="E450" i="1"/>
  <c r="G449" i="1"/>
  <c r="F449" i="1"/>
  <c r="E449" i="1"/>
  <c r="F448" i="1"/>
  <c r="E448" i="1"/>
  <c r="G448" i="1" s="1"/>
  <c r="E447" i="1"/>
  <c r="F447" i="1" s="1"/>
  <c r="G446" i="1"/>
  <c r="F446" i="1"/>
  <c r="E446" i="1"/>
  <c r="G445" i="1"/>
  <c r="F445" i="1"/>
  <c r="E445" i="1"/>
  <c r="F444" i="1"/>
  <c r="E444" i="1"/>
  <c r="G444" i="1" s="1"/>
  <c r="E443" i="1"/>
  <c r="F443" i="1" s="1"/>
  <c r="G442" i="1"/>
  <c r="F442" i="1"/>
  <c r="E442" i="1"/>
  <c r="G441" i="1"/>
  <c r="F441" i="1"/>
  <c r="E441" i="1"/>
  <c r="F440" i="1"/>
  <c r="E440" i="1"/>
  <c r="G440" i="1" s="1"/>
  <c r="E439" i="1"/>
  <c r="F439" i="1" s="1"/>
  <c r="G438" i="1"/>
  <c r="F438" i="1"/>
  <c r="E438" i="1"/>
  <c r="G437" i="1"/>
  <c r="F437" i="1"/>
  <c r="E437" i="1"/>
  <c r="F436" i="1"/>
  <c r="E436" i="1"/>
  <c r="G436" i="1" s="1"/>
  <c r="E435" i="1"/>
  <c r="F435" i="1" s="1"/>
  <c r="G434" i="1"/>
  <c r="F434" i="1"/>
  <c r="E434" i="1"/>
  <c r="G433" i="1"/>
  <c r="F433" i="1"/>
  <c r="E433" i="1"/>
  <c r="F432" i="1"/>
  <c r="E432" i="1"/>
  <c r="G432" i="1" s="1"/>
  <c r="E431" i="1"/>
  <c r="F431" i="1" s="1"/>
  <c r="G430" i="1"/>
  <c r="F430" i="1"/>
  <c r="E430" i="1"/>
  <c r="G429" i="1"/>
  <c r="F429" i="1"/>
  <c r="E429" i="1"/>
  <c r="F428" i="1"/>
  <c r="E428" i="1"/>
  <c r="G428" i="1" s="1"/>
  <c r="E427" i="1"/>
  <c r="G426" i="1"/>
  <c r="F426" i="1"/>
  <c r="E426" i="1"/>
  <c r="G425" i="1"/>
  <c r="F425" i="1"/>
  <c r="E425" i="1"/>
  <c r="E424" i="1"/>
  <c r="G424" i="1" s="1"/>
  <c r="E423" i="1"/>
  <c r="G422" i="1"/>
  <c r="F422" i="1"/>
  <c r="E422" i="1"/>
  <c r="G421" i="1"/>
  <c r="F421" i="1"/>
  <c r="E421" i="1"/>
  <c r="F420" i="1"/>
  <c r="E420" i="1"/>
  <c r="G420" i="1" s="1"/>
  <c r="E419" i="1"/>
  <c r="G418" i="1"/>
  <c r="F418" i="1"/>
  <c r="E418" i="1"/>
  <c r="G417" i="1"/>
  <c r="F417" i="1"/>
  <c r="E417" i="1"/>
  <c r="E416" i="1"/>
  <c r="G416" i="1" s="1"/>
  <c r="E415" i="1"/>
  <c r="G414" i="1"/>
  <c r="F414" i="1"/>
  <c r="E414" i="1"/>
  <c r="G413" i="1"/>
  <c r="F413" i="1"/>
  <c r="E413" i="1"/>
  <c r="F412" i="1"/>
  <c r="E412" i="1"/>
  <c r="G412" i="1" s="1"/>
  <c r="E411" i="1"/>
  <c r="G410" i="1"/>
  <c r="F410" i="1"/>
  <c r="E410" i="1"/>
  <c r="G409" i="1"/>
  <c r="F409" i="1"/>
  <c r="E409" i="1"/>
  <c r="E408" i="1"/>
  <c r="G408" i="1" s="1"/>
  <c r="E407" i="1"/>
  <c r="G406" i="1"/>
  <c r="F406" i="1"/>
  <c r="E406" i="1"/>
  <c r="G405" i="1"/>
  <c r="F405" i="1"/>
  <c r="E405" i="1"/>
  <c r="F404" i="1"/>
  <c r="E404" i="1"/>
  <c r="G404" i="1" s="1"/>
  <c r="E403" i="1"/>
  <c r="G402" i="1"/>
  <c r="F402" i="1"/>
  <c r="E402" i="1"/>
  <c r="G401" i="1"/>
  <c r="F401" i="1"/>
  <c r="E401" i="1"/>
  <c r="E400" i="1"/>
  <c r="G400" i="1" s="1"/>
  <c r="E399" i="1"/>
  <c r="G398" i="1"/>
  <c r="F398" i="1"/>
  <c r="E398" i="1"/>
  <c r="G397" i="1"/>
  <c r="F397" i="1"/>
  <c r="E397" i="1"/>
  <c r="F396" i="1"/>
  <c r="E396" i="1"/>
  <c r="G396" i="1" s="1"/>
  <c r="G395" i="1"/>
  <c r="E395" i="1"/>
  <c r="F395" i="1" s="1"/>
  <c r="G394" i="1"/>
  <c r="F394" i="1"/>
  <c r="E394" i="1"/>
  <c r="F393" i="1"/>
  <c r="E393" i="1"/>
  <c r="G393" i="1" s="1"/>
  <c r="F392" i="1"/>
  <c r="E392" i="1"/>
  <c r="G392" i="1" s="1"/>
  <c r="G391" i="1"/>
  <c r="E391" i="1"/>
  <c r="F391" i="1" s="1"/>
  <c r="G390" i="1"/>
  <c r="F390" i="1"/>
  <c r="E390" i="1"/>
  <c r="G389" i="1"/>
  <c r="F389" i="1"/>
  <c r="E389" i="1"/>
  <c r="F388" i="1"/>
  <c r="E388" i="1"/>
  <c r="G388" i="1" s="1"/>
  <c r="G387" i="1"/>
  <c r="E387" i="1"/>
  <c r="F387" i="1" s="1"/>
  <c r="G386" i="1"/>
  <c r="F386" i="1"/>
  <c r="E386" i="1"/>
  <c r="F385" i="1"/>
  <c r="E385" i="1"/>
  <c r="G385" i="1" s="1"/>
  <c r="F384" i="1"/>
  <c r="E384" i="1"/>
  <c r="G384" i="1" s="1"/>
  <c r="G383" i="1"/>
  <c r="E383" i="1"/>
  <c r="F383" i="1" s="1"/>
  <c r="G382" i="1"/>
  <c r="F382" i="1"/>
  <c r="E382" i="1"/>
  <c r="G381" i="1"/>
  <c r="F381" i="1"/>
  <c r="E381" i="1"/>
  <c r="F380" i="1"/>
  <c r="E380" i="1"/>
  <c r="G380" i="1" s="1"/>
  <c r="G379" i="1"/>
  <c r="E379" i="1"/>
  <c r="F379" i="1" s="1"/>
  <c r="G378" i="1"/>
  <c r="F378" i="1"/>
  <c r="E378" i="1"/>
  <c r="F377" i="1"/>
  <c r="E377" i="1"/>
  <c r="G377" i="1" s="1"/>
  <c r="F376" i="1"/>
  <c r="E376" i="1"/>
  <c r="G376" i="1" s="1"/>
  <c r="G375" i="1"/>
  <c r="E375" i="1"/>
  <c r="F375" i="1" s="1"/>
  <c r="G374" i="1"/>
  <c r="F374" i="1"/>
  <c r="E374" i="1"/>
  <c r="G373" i="1"/>
  <c r="F373" i="1"/>
  <c r="E373" i="1"/>
  <c r="F372" i="1"/>
  <c r="E372" i="1"/>
  <c r="G372" i="1" s="1"/>
  <c r="G371" i="1"/>
  <c r="E371" i="1"/>
  <c r="F371" i="1" s="1"/>
  <c r="G370" i="1"/>
  <c r="F370" i="1"/>
  <c r="E370" i="1"/>
  <c r="F369" i="1"/>
  <c r="E369" i="1"/>
  <c r="G369" i="1" s="1"/>
  <c r="F368" i="1"/>
  <c r="E368" i="1"/>
  <c r="G368" i="1" s="1"/>
  <c r="G367" i="1"/>
  <c r="E367" i="1"/>
  <c r="F367" i="1" s="1"/>
  <c r="G366" i="1"/>
  <c r="F366" i="1"/>
  <c r="E366" i="1"/>
  <c r="G365" i="1"/>
  <c r="F365" i="1"/>
  <c r="E365" i="1"/>
  <c r="F364" i="1"/>
  <c r="E364" i="1"/>
  <c r="G364" i="1" s="1"/>
  <c r="G363" i="1"/>
  <c r="E363" i="1"/>
  <c r="F363" i="1" s="1"/>
  <c r="G362" i="1"/>
  <c r="F362" i="1"/>
  <c r="E362" i="1"/>
  <c r="F361" i="1"/>
  <c r="E361" i="1"/>
  <c r="G361" i="1" s="1"/>
  <c r="F360" i="1"/>
  <c r="E360" i="1"/>
  <c r="G360" i="1" s="1"/>
  <c r="G359" i="1"/>
  <c r="E359" i="1"/>
  <c r="F359" i="1" s="1"/>
  <c r="G358" i="1"/>
  <c r="F358" i="1"/>
  <c r="E358" i="1"/>
  <c r="G357" i="1"/>
  <c r="F357" i="1"/>
  <c r="E357" i="1"/>
  <c r="F356" i="1"/>
  <c r="E356" i="1"/>
  <c r="G356" i="1" s="1"/>
  <c r="G355" i="1"/>
  <c r="E355" i="1"/>
  <c r="F355" i="1" s="1"/>
  <c r="G354" i="1"/>
  <c r="F354" i="1"/>
  <c r="E354" i="1"/>
  <c r="F353" i="1"/>
  <c r="E353" i="1"/>
  <c r="G353" i="1" s="1"/>
  <c r="F352" i="1"/>
  <c r="E352" i="1"/>
  <c r="G352" i="1" s="1"/>
  <c r="G351" i="1"/>
  <c r="E351" i="1"/>
  <c r="F351" i="1" s="1"/>
  <c r="G350" i="1"/>
  <c r="F350" i="1"/>
  <c r="E350" i="1"/>
  <c r="G349" i="1"/>
  <c r="F349" i="1"/>
  <c r="E349" i="1"/>
  <c r="F348" i="1"/>
  <c r="E348" i="1"/>
  <c r="G348" i="1" s="1"/>
  <c r="G347" i="1"/>
  <c r="E347" i="1"/>
  <c r="F347" i="1" s="1"/>
  <c r="G346" i="1"/>
  <c r="F346" i="1"/>
  <c r="E346" i="1"/>
  <c r="F345" i="1"/>
  <c r="E345" i="1"/>
  <c r="G345" i="1" s="1"/>
  <c r="F344" i="1"/>
  <c r="E344" i="1"/>
  <c r="G344" i="1" s="1"/>
  <c r="G343" i="1"/>
  <c r="E343" i="1"/>
  <c r="F343" i="1" s="1"/>
  <c r="G342" i="1"/>
  <c r="F342" i="1"/>
  <c r="E342" i="1"/>
  <c r="G341" i="1"/>
  <c r="F341" i="1"/>
  <c r="E341" i="1"/>
  <c r="F340" i="1"/>
  <c r="E340" i="1"/>
  <c r="G340" i="1" s="1"/>
  <c r="G339" i="1"/>
  <c r="E339" i="1"/>
  <c r="F339" i="1" s="1"/>
  <c r="G338" i="1"/>
  <c r="F338" i="1"/>
  <c r="E338" i="1"/>
  <c r="F337" i="1"/>
  <c r="E337" i="1"/>
  <c r="G337" i="1" s="1"/>
  <c r="F336" i="1"/>
  <c r="E336" i="1"/>
  <c r="G336" i="1" s="1"/>
  <c r="G335" i="1"/>
  <c r="E335" i="1"/>
  <c r="F335" i="1" s="1"/>
  <c r="G334" i="1"/>
  <c r="F334" i="1"/>
  <c r="E334" i="1"/>
  <c r="G333" i="1"/>
  <c r="F333" i="1"/>
  <c r="E333" i="1"/>
  <c r="F332" i="1"/>
  <c r="E332" i="1"/>
  <c r="G332" i="1" s="1"/>
  <c r="G331" i="1"/>
  <c r="E331" i="1"/>
  <c r="F331" i="1" s="1"/>
  <c r="G330" i="1"/>
  <c r="F330" i="1"/>
  <c r="E330" i="1"/>
  <c r="F329" i="1"/>
  <c r="E329" i="1"/>
  <c r="G329" i="1" s="1"/>
  <c r="F328" i="1"/>
  <c r="E328" i="1"/>
  <c r="G328" i="1" s="1"/>
  <c r="G327" i="1"/>
  <c r="E327" i="1"/>
  <c r="F327" i="1" s="1"/>
  <c r="G326" i="1"/>
  <c r="F326" i="1"/>
  <c r="E326" i="1"/>
  <c r="G325" i="1"/>
  <c r="F325" i="1"/>
  <c r="E325" i="1"/>
  <c r="F324" i="1"/>
  <c r="E324" i="1"/>
  <c r="G324" i="1" s="1"/>
  <c r="G323" i="1"/>
  <c r="E323" i="1"/>
  <c r="F323" i="1" s="1"/>
  <c r="G322" i="1"/>
  <c r="F322" i="1"/>
  <c r="E322" i="1"/>
  <c r="F321" i="1"/>
  <c r="E321" i="1"/>
  <c r="G321" i="1" s="1"/>
  <c r="F320" i="1"/>
  <c r="E320" i="1"/>
  <c r="G320" i="1" s="1"/>
  <c r="G319" i="1"/>
  <c r="E319" i="1"/>
  <c r="F319" i="1" s="1"/>
  <c r="E318" i="1"/>
  <c r="G318" i="1" s="1"/>
  <c r="G317" i="1"/>
  <c r="F317" i="1"/>
  <c r="E317" i="1"/>
  <c r="G316" i="1"/>
  <c r="E316" i="1"/>
  <c r="F316" i="1" s="1"/>
  <c r="F315" i="1"/>
  <c r="E315" i="1"/>
  <c r="G315" i="1" s="1"/>
  <c r="E314" i="1"/>
  <c r="G314" i="1" s="1"/>
  <c r="G313" i="1"/>
  <c r="F313" i="1"/>
  <c r="E313" i="1"/>
  <c r="G312" i="1"/>
  <c r="E312" i="1"/>
  <c r="F312" i="1" s="1"/>
  <c r="F311" i="1"/>
  <c r="E311" i="1"/>
  <c r="G311" i="1" s="1"/>
  <c r="E310" i="1"/>
  <c r="G310" i="1" s="1"/>
  <c r="G309" i="1"/>
  <c r="F309" i="1"/>
  <c r="E309" i="1"/>
  <c r="G308" i="1"/>
  <c r="E308" i="1"/>
  <c r="F308" i="1" s="1"/>
  <c r="F307" i="1"/>
  <c r="E307" i="1"/>
  <c r="G307" i="1" s="1"/>
  <c r="E306" i="1"/>
  <c r="G306" i="1" s="1"/>
  <c r="G305" i="1"/>
  <c r="F305" i="1"/>
  <c r="E305" i="1"/>
  <c r="G304" i="1"/>
  <c r="E304" i="1"/>
  <c r="F304" i="1" s="1"/>
  <c r="F303" i="1"/>
  <c r="E303" i="1"/>
  <c r="G303" i="1" s="1"/>
  <c r="E302" i="1"/>
  <c r="G302" i="1" s="1"/>
  <c r="G301" i="1"/>
  <c r="F301" i="1"/>
  <c r="E301" i="1"/>
  <c r="G300" i="1"/>
  <c r="E300" i="1"/>
  <c r="F300" i="1" s="1"/>
  <c r="F299" i="1"/>
  <c r="E299" i="1"/>
  <c r="G299" i="1" s="1"/>
  <c r="E298" i="1"/>
  <c r="G298" i="1" s="1"/>
  <c r="G297" i="1"/>
  <c r="F297" i="1"/>
  <c r="E297" i="1"/>
  <c r="G296" i="1"/>
  <c r="E296" i="1"/>
  <c r="F296" i="1" s="1"/>
  <c r="F295" i="1"/>
  <c r="E295" i="1"/>
  <c r="G295" i="1" s="1"/>
  <c r="E294" i="1"/>
  <c r="G294" i="1" s="1"/>
  <c r="G293" i="1"/>
  <c r="F293" i="1"/>
  <c r="E293" i="1"/>
  <c r="G292" i="1"/>
  <c r="E292" i="1"/>
  <c r="F292" i="1" s="1"/>
  <c r="F291" i="1"/>
  <c r="E291" i="1"/>
  <c r="G291" i="1" s="1"/>
  <c r="E290" i="1"/>
  <c r="G290" i="1" s="1"/>
  <c r="G289" i="1"/>
  <c r="F289" i="1"/>
  <c r="E289" i="1"/>
  <c r="G288" i="1"/>
  <c r="E288" i="1"/>
  <c r="F288" i="1" s="1"/>
  <c r="F287" i="1"/>
  <c r="E287" i="1"/>
  <c r="G287" i="1" s="1"/>
  <c r="E286" i="1"/>
  <c r="G286" i="1" s="1"/>
  <c r="G285" i="1"/>
  <c r="F285" i="1"/>
  <c r="E285" i="1"/>
  <c r="G284" i="1"/>
  <c r="E284" i="1"/>
  <c r="F284" i="1" s="1"/>
  <c r="F283" i="1"/>
  <c r="E283" i="1"/>
  <c r="G283" i="1" s="1"/>
  <c r="E282" i="1"/>
  <c r="G282" i="1" s="1"/>
  <c r="G281" i="1"/>
  <c r="F281" i="1"/>
  <c r="E281" i="1"/>
  <c r="G280" i="1"/>
  <c r="E280" i="1"/>
  <c r="F280" i="1" s="1"/>
  <c r="F279" i="1"/>
  <c r="E279" i="1"/>
  <c r="G279" i="1" s="1"/>
  <c r="E278" i="1"/>
  <c r="G278" i="1" s="1"/>
  <c r="G277" i="1"/>
  <c r="F277" i="1"/>
  <c r="E277" i="1"/>
  <c r="G276" i="1"/>
  <c r="E276" i="1"/>
  <c r="F276" i="1" s="1"/>
  <c r="F275" i="1"/>
  <c r="E275" i="1"/>
  <c r="G275" i="1" s="1"/>
  <c r="E274" i="1"/>
  <c r="G274" i="1" s="1"/>
  <c r="G273" i="1"/>
  <c r="F273" i="1"/>
  <c r="E273" i="1"/>
  <c r="G272" i="1"/>
  <c r="E272" i="1"/>
  <c r="F272" i="1" s="1"/>
  <c r="F271" i="1"/>
  <c r="E271" i="1"/>
  <c r="G271" i="1" s="1"/>
  <c r="E270" i="1"/>
  <c r="G270" i="1" s="1"/>
  <c r="G269" i="1"/>
  <c r="F269" i="1"/>
  <c r="E269" i="1"/>
  <c r="G268" i="1"/>
  <c r="E268" i="1"/>
  <c r="F268" i="1" s="1"/>
  <c r="F267" i="1"/>
  <c r="E267" i="1"/>
  <c r="G267" i="1" s="1"/>
  <c r="E266" i="1"/>
  <c r="G266" i="1" s="1"/>
  <c r="G265" i="1"/>
  <c r="F265" i="1"/>
  <c r="E265" i="1"/>
  <c r="G264" i="1"/>
  <c r="E264" i="1"/>
  <c r="F264" i="1" s="1"/>
  <c r="F263" i="1"/>
  <c r="E263" i="1"/>
  <c r="G263" i="1" s="1"/>
  <c r="E262" i="1"/>
  <c r="G262" i="1" s="1"/>
  <c r="G261" i="1"/>
  <c r="F261" i="1"/>
  <c r="E261" i="1"/>
  <c r="G260" i="1"/>
  <c r="E260" i="1"/>
  <c r="F260" i="1" s="1"/>
  <c r="F259" i="1"/>
  <c r="E259" i="1"/>
  <c r="G259" i="1" s="1"/>
  <c r="E258" i="1"/>
  <c r="G258" i="1" s="1"/>
  <c r="G257" i="1"/>
  <c r="F257" i="1"/>
  <c r="E257" i="1"/>
  <c r="G256" i="1"/>
  <c r="E256" i="1"/>
  <c r="F256" i="1" s="1"/>
  <c r="F255" i="1"/>
  <c r="E255" i="1"/>
  <c r="G255" i="1" s="1"/>
  <c r="E254" i="1"/>
  <c r="G254" i="1" s="1"/>
  <c r="G253" i="1"/>
  <c r="F253" i="1"/>
  <c r="E253" i="1"/>
  <c r="G252" i="1"/>
  <c r="E252" i="1"/>
  <c r="F252" i="1" s="1"/>
  <c r="F251" i="1"/>
  <c r="E251" i="1"/>
  <c r="G251" i="1" s="1"/>
  <c r="E250" i="1"/>
  <c r="G250" i="1" s="1"/>
  <c r="G249" i="1"/>
  <c r="F249" i="1"/>
  <c r="E249" i="1"/>
  <c r="G248" i="1"/>
  <c r="E248" i="1"/>
  <c r="F248" i="1" s="1"/>
  <c r="F247" i="1"/>
  <c r="E247" i="1"/>
  <c r="G247" i="1" s="1"/>
  <c r="E246" i="1"/>
  <c r="G246" i="1" s="1"/>
  <c r="G245" i="1"/>
  <c r="F245" i="1"/>
  <c r="E245" i="1"/>
  <c r="G244" i="1"/>
  <c r="E244" i="1"/>
  <c r="F244" i="1" s="1"/>
  <c r="F243" i="1"/>
  <c r="E243" i="1"/>
  <c r="G243" i="1" s="1"/>
  <c r="E242" i="1"/>
  <c r="G242" i="1" s="1"/>
  <c r="G241" i="1"/>
  <c r="F241" i="1"/>
  <c r="E241" i="1"/>
  <c r="G240" i="1"/>
  <c r="E240" i="1"/>
  <c r="F240" i="1" s="1"/>
  <c r="F239" i="1"/>
  <c r="E239" i="1"/>
  <c r="G239" i="1" s="1"/>
  <c r="E238" i="1"/>
  <c r="G238" i="1" s="1"/>
  <c r="G237" i="1"/>
  <c r="F237" i="1"/>
  <c r="E237" i="1"/>
  <c r="G236" i="1"/>
  <c r="E236" i="1"/>
  <c r="F236" i="1" s="1"/>
  <c r="F235" i="1"/>
  <c r="E235" i="1"/>
  <c r="G235" i="1" s="1"/>
  <c r="E234" i="1"/>
  <c r="G234" i="1" s="1"/>
  <c r="G233" i="1"/>
  <c r="F233" i="1"/>
  <c r="E233" i="1"/>
  <c r="G232" i="1"/>
  <c r="E232" i="1"/>
  <c r="F232" i="1" s="1"/>
  <c r="F231" i="1"/>
  <c r="E231" i="1"/>
  <c r="G231" i="1" s="1"/>
  <c r="E230" i="1"/>
  <c r="G229" i="1"/>
  <c r="F229" i="1"/>
  <c r="E229" i="1"/>
  <c r="G228" i="1"/>
  <c r="E228" i="1"/>
  <c r="F228" i="1" s="1"/>
  <c r="F227" i="1"/>
  <c r="E227" i="1"/>
  <c r="G227" i="1" s="1"/>
  <c r="E226" i="1"/>
  <c r="G225" i="1"/>
  <c r="F225" i="1"/>
  <c r="E225" i="1"/>
  <c r="G224" i="1"/>
  <c r="E224" i="1"/>
  <c r="F224" i="1" s="1"/>
  <c r="F223" i="1"/>
  <c r="E223" i="1"/>
  <c r="G223" i="1" s="1"/>
  <c r="E222" i="1"/>
  <c r="G221" i="1"/>
  <c r="F221" i="1"/>
  <c r="E221" i="1"/>
  <c r="G220" i="1"/>
  <c r="E220" i="1"/>
  <c r="F220" i="1" s="1"/>
  <c r="F219" i="1"/>
  <c r="E219" i="1"/>
  <c r="G219" i="1" s="1"/>
  <c r="E218" i="1"/>
  <c r="G217" i="1"/>
  <c r="F217" i="1"/>
  <c r="E217" i="1"/>
  <c r="G216" i="1"/>
  <c r="E216" i="1"/>
  <c r="F216" i="1" s="1"/>
  <c r="F215" i="1"/>
  <c r="E215" i="1"/>
  <c r="G215" i="1" s="1"/>
  <c r="E214" i="1"/>
  <c r="G213" i="1"/>
  <c r="F213" i="1"/>
  <c r="E213" i="1"/>
  <c r="G212" i="1"/>
  <c r="E212" i="1"/>
  <c r="F212" i="1" s="1"/>
  <c r="F211" i="1"/>
  <c r="E211" i="1"/>
  <c r="G211" i="1" s="1"/>
  <c r="E210" i="1"/>
  <c r="G209" i="1"/>
  <c r="F209" i="1"/>
  <c r="E209" i="1"/>
  <c r="G208" i="1"/>
  <c r="E208" i="1"/>
  <c r="F208" i="1" s="1"/>
  <c r="F207" i="1"/>
  <c r="E207" i="1"/>
  <c r="G207" i="1" s="1"/>
  <c r="E206" i="1"/>
  <c r="G205" i="1"/>
  <c r="F205" i="1"/>
  <c r="E205" i="1"/>
  <c r="G204" i="1"/>
  <c r="E204" i="1"/>
  <c r="F204" i="1" s="1"/>
  <c r="F203" i="1"/>
  <c r="E203" i="1"/>
  <c r="G203" i="1" s="1"/>
  <c r="E202" i="1"/>
  <c r="G201" i="1"/>
  <c r="F201" i="1"/>
  <c r="E201" i="1"/>
  <c r="G200" i="1"/>
  <c r="E200" i="1"/>
  <c r="F200" i="1" s="1"/>
  <c r="F199" i="1"/>
  <c r="E199" i="1"/>
  <c r="G199" i="1" s="1"/>
  <c r="E198" i="1"/>
  <c r="G197" i="1"/>
  <c r="F197" i="1"/>
  <c r="E197" i="1"/>
  <c r="G196" i="1"/>
  <c r="E196" i="1"/>
  <c r="F196" i="1" s="1"/>
  <c r="F195" i="1"/>
  <c r="E195" i="1"/>
  <c r="G195" i="1" s="1"/>
  <c r="E194" i="1"/>
  <c r="G193" i="1"/>
  <c r="F193" i="1"/>
  <c r="E193" i="1"/>
  <c r="G192" i="1"/>
  <c r="E192" i="1"/>
  <c r="F192" i="1" s="1"/>
  <c r="F191" i="1"/>
  <c r="E191" i="1"/>
  <c r="G191" i="1" s="1"/>
  <c r="G190" i="1"/>
  <c r="E190" i="1"/>
  <c r="F190" i="1" s="1"/>
  <c r="G189" i="1"/>
  <c r="F189" i="1"/>
  <c r="E189" i="1"/>
  <c r="G188" i="1"/>
  <c r="F188" i="1"/>
  <c r="E188" i="1"/>
  <c r="F187" i="1"/>
  <c r="E187" i="1"/>
  <c r="G187" i="1" s="1"/>
  <c r="G186" i="1"/>
  <c r="E186" i="1"/>
  <c r="F186" i="1" s="1"/>
  <c r="G185" i="1"/>
  <c r="F185" i="1"/>
  <c r="E185" i="1"/>
  <c r="F184" i="1"/>
  <c r="E184" i="1"/>
  <c r="G184" i="1" s="1"/>
  <c r="F183" i="1"/>
  <c r="E183" i="1"/>
  <c r="G183" i="1" s="1"/>
  <c r="G182" i="1"/>
  <c r="E182" i="1"/>
  <c r="F182" i="1" s="1"/>
  <c r="G181" i="1"/>
  <c r="F181" i="1"/>
  <c r="E181" i="1"/>
  <c r="G180" i="1"/>
  <c r="F180" i="1"/>
  <c r="E180" i="1"/>
  <c r="F179" i="1"/>
  <c r="E179" i="1"/>
  <c r="G179" i="1" s="1"/>
  <c r="G178" i="1"/>
  <c r="E178" i="1"/>
  <c r="F178" i="1" s="1"/>
  <c r="G177" i="1"/>
  <c r="F177" i="1"/>
  <c r="E177" i="1"/>
  <c r="F176" i="1"/>
  <c r="E176" i="1"/>
  <c r="G176" i="1" s="1"/>
  <c r="F175" i="1"/>
  <c r="E175" i="1"/>
  <c r="G175" i="1" s="1"/>
  <c r="G174" i="1"/>
  <c r="E174" i="1"/>
  <c r="F174" i="1" s="1"/>
  <c r="G173" i="1"/>
  <c r="F173" i="1"/>
  <c r="E173" i="1"/>
  <c r="G172" i="1"/>
  <c r="F172" i="1"/>
  <c r="E172" i="1"/>
  <c r="F171" i="1"/>
  <c r="E171" i="1"/>
  <c r="G171" i="1" s="1"/>
  <c r="G170" i="1"/>
  <c r="E170" i="1"/>
  <c r="F170" i="1" s="1"/>
  <c r="G169" i="1"/>
  <c r="F169" i="1"/>
  <c r="E169" i="1"/>
  <c r="F168" i="1"/>
  <c r="E168" i="1"/>
  <c r="G168" i="1" s="1"/>
  <c r="F167" i="1"/>
  <c r="E167" i="1"/>
  <c r="G167" i="1" s="1"/>
  <c r="G166" i="1"/>
  <c r="E166" i="1"/>
  <c r="F166" i="1" s="1"/>
  <c r="G165" i="1"/>
  <c r="F165" i="1"/>
  <c r="E165" i="1"/>
  <c r="G164" i="1"/>
  <c r="F164" i="1"/>
  <c r="E164" i="1"/>
  <c r="F163" i="1"/>
  <c r="E163" i="1"/>
  <c r="G163" i="1" s="1"/>
  <c r="G162" i="1"/>
  <c r="E162" i="1"/>
  <c r="F162" i="1" s="1"/>
  <c r="G161" i="1"/>
  <c r="F161" i="1"/>
  <c r="E161" i="1"/>
  <c r="F160" i="1"/>
  <c r="E160" i="1"/>
  <c r="G160" i="1" s="1"/>
  <c r="F159" i="1"/>
  <c r="E159" i="1"/>
  <c r="G159" i="1" s="1"/>
  <c r="G158" i="1"/>
  <c r="E158" i="1"/>
  <c r="F158" i="1" s="1"/>
  <c r="G157" i="1"/>
  <c r="F157" i="1"/>
  <c r="E157" i="1"/>
  <c r="G156" i="1"/>
  <c r="F156" i="1"/>
  <c r="E156" i="1"/>
  <c r="F155" i="1"/>
  <c r="E155" i="1"/>
  <c r="G155" i="1" s="1"/>
  <c r="G154" i="1"/>
  <c r="E154" i="1"/>
  <c r="F154" i="1" s="1"/>
  <c r="G153" i="1"/>
  <c r="F153" i="1"/>
  <c r="E153" i="1"/>
  <c r="F152" i="1"/>
  <c r="E152" i="1"/>
  <c r="G152" i="1" s="1"/>
  <c r="F151" i="1"/>
  <c r="E151" i="1"/>
  <c r="G151" i="1" s="1"/>
  <c r="G150" i="1"/>
  <c r="E150" i="1"/>
  <c r="F150" i="1" s="1"/>
  <c r="G149" i="1"/>
  <c r="F149" i="1"/>
  <c r="E149" i="1"/>
  <c r="G148" i="1"/>
  <c r="F148" i="1"/>
  <c r="E148" i="1"/>
  <c r="F147" i="1"/>
  <c r="E147" i="1"/>
  <c r="G147" i="1" s="1"/>
  <c r="G146" i="1"/>
  <c r="E146" i="1"/>
  <c r="F146" i="1" s="1"/>
  <c r="G145" i="1"/>
  <c r="F145" i="1"/>
  <c r="E145" i="1"/>
  <c r="F144" i="1"/>
  <c r="E144" i="1"/>
  <c r="G144" i="1" s="1"/>
  <c r="F143" i="1"/>
  <c r="E143" i="1"/>
  <c r="G143" i="1" s="1"/>
  <c r="G142" i="1"/>
  <c r="E142" i="1"/>
  <c r="F142" i="1" s="1"/>
  <c r="G141" i="1"/>
  <c r="F141" i="1"/>
  <c r="E141" i="1"/>
  <c r="G140" i="1"/>
  <c r="F140" i="1"/>
  <c r="E140" i="1"/>
  <c r="E139" i="1"/>
  <c r="G139" i="1" s="1"/>
  <c r="G138" i="1"/>
  <c r="E138" i="1"/>
  <c r="F138" i="1" s="1"/>
  <c r="G137" i="1"/>
  <c r="F137" i="1"/>
  <c r="E137" i="1"/>
  <c r="E136" i="1"/>
  <c r="F136" i="1" s="1"/>
  <c r="F135" i="1"/>
  <c r="E135" i="1"/>
  <c r="G135" i="1" s="1"/>
  <c r="E134" i="1"/>
  <c r="F134" i="1" s="1"/>
  <c r="G133" i="1"/>
  <c r="F133" i="1"/>
  <c r="E133" i="1"/>
  <c r="G132" i="1"/>
  <c r="F132" i="1"/>
  <c r="E132" i="1"/>
  <c r="E131" i="1"/>
  <c r="G131" i="1" s="1"/>
  <c r="G130" i="1"/>
  <c r="E130" i="1"/>
  <c r="F130" i="1" s="1"/>
  <c r="G129" i="1"/>
  <c r="F129" i="1"/>
  <c r="E129" i="1"/>
  <c r="E128" i="1"/>
  <c r="F128" i="1" s="1"/>
  <c r="F127" i="1"/>
  <c r="E127" i="1"/>
  <c r="G127" i="1" s="1"/>
  <c r="E126" i="1"/>
  <c r="F126" i="1" s="1"/>
  <c r="G125" i="1"/>
  <c r="F125" i="1"/>
  <c r="E125" i="1"/>
  <c r="G124" i="1"/>
  <c r="F124" i="1"/>
  <c r="E124" i="1"/>
  <c r="E123" i="1"/>
  <c r="G123" i="1" s="1"/>
  <c r="G122" i="1"/>
  <c r="E122" i="1"/>
  <c r="F122" i="1" s="1"/>
  <c r="G121" i="1"/>
  <c r="F121" i="1"/>
  <c r="E121" i="1"/>
  <c r="E120" i="1"/>
  <c r="F120" i="1" s="1"/>
  <c r="F119" i="1"/>
  <c r="E119" i="1"/>
  <c r="G119" i="1" s="1"/>
  <c r="E118" i="1"/>
  <c r="F118" i="1" s="1"/>
  <c r="G117" i="1"/>
  <c r="F117" i="1"/>
  <c r="E117" i="1"/>
  <c r="G116" i="1"/>
  <c r="F116" i="1"/>
  <c r="E116" i="1"/>
  <c r="E115" i="1"/>
  <c r="G115" i="1" s="1"/>
  <c r="G114" i="1"/>
  <c r="E114" i="1"/>
  <c r="F114" i="1" s="1"/>
  <c r="G113" i="1"/>
  <c r="F113" i="1"/>
  <c r="E113" i="1"/>
  <c r="E112" i="1"/>
  <c r="F112" i="1" s="1"/>
  <c r="F111" i="1"/>
  <c r="E111" i="1"/>
  <c r="G111" i="1" s="1"/>
  <c r="E110" i="1"/>
  <c r="F110" i="1" s="1"/>
  <c r="G109" i="1"/>
  <c r="F109" i="1"/>
  <c r="E109" i="1"/>
  <c r="G108" i="1"/>
  <c r="F108" i="1"/>
  <c r="E108" i="1"/>
  <c r="E107" i="1"/>
  <c r="G107" i="1" s="1"/>
  <c r="G106" i="1"/>
  <c r="E106" i="1"/>
  <c r="F106" i="1" s="1"/>
  <c r="G105" i="1"/>
  <c r="F105" i="1"/>
  <c r="E105" i="1"/>
  <c r="E104" i="1"/>
  <c r="F104" i="1" s="1"/>
  <c r="F103" i="1"/>
  <c r="E103" i="1"/>
  <c r="G103" i="1" s="1"/>
  <c r="E102" i="1"/>
  <c r="F102" i="1" s="1"/>
  <c r="G101" i="1"/>
  <c r="F101" i="1"/>
  <c r="E101" i="1"/>
  <c r="G100" i="1"/>
  <c r="F100" i="1"/>
  <c r="E100" i="1"/>
  <c r="E99" i="1"/>
  <c r="G99" i="1" s="1"/>
  <c r="G98" i="1"/>
  <c r="E98" i="1"/>
  <c r="F98" i="1" s="1"/>
  <c r="G97" i="1"/>
  <c r="F97" i="1"/>
  <c r="E97" i="1"/>
  <c r="E96" i="1"/>
  <c r="F96" i="1" s="1"/>
  <c r="F95" i="1"/>
  <c r="E95" i="1"/>
  <c r="G95" i="1" s="1"/>
  <c r="E94" i="1"/>
  <c r="F94" i="1" s="1"/>
  <c r="G93" i="1"/>
  <c r="F93" i="1"/>
  <c r="E93" i="1"/>
  <c r="G92" i="1"/>
  <c r="F92" i="1"/>
  <c r="E92" i="1"/>
  <c r="E91" i="1"/>
  <c r="G91" i="1" s="1"/>
  <c r="G90" i="1"/>
  <c r="E90" i="1"/>
  <c r="F90" i="1" s="1"/>
  <c r="G89" i="1"/>
  <c r="F89" i="1"/>
  <c r="E89" i="1"/>
  <c r="E88" i="1"/>
  <c r="F88" i="1" s="1"/>
  <c r="F87" i="1"/>
  <c r="E87" i="1"/>
  <c r="G87" i="1" s="1"/>
  <c r="E86" i="1"/>
  <c r="F86" i="1" s="1"/>
  <c r="G85" i="1"/>
  <c r="F85" i="1"/>
  <c r="E85" i="1"/>
  <c r="G84" i="1"/>
  <c r="F84" i="1"/>
  <c r="E84" i="1"/>
  <c r="E83" i="1"/>
  <c r="G83" i="1" s="1"/>
  <c r="G82" i="1"/>
  <c r="E82" i="1"/>
  <c r="F82" i="1" s="1"/>
  <c r="G81" i="1"/>
  <c r="F81" i="1"/>
  <c r="E81" i="1"/>
  <c r="E80" i="1"/>
  <c r="F80" i="1" s="1"/>
  <c r="F79" i="1"/>
  <c r="E79" i="1"/>
  <c r="G79" i="1" s="1"/>
  <c r="E78" i="1"/>
  <c r="F78" i="1" s="1"/>
  <c r="G77" i="1"/>
  <c r="F77" i="1"/>
  <c r="E77" i="1"/>
  <c r="G76" i="1"/>
  <c r="F76" i="1"/>
  <c r="E76" i="1"/>
  <c r="E75" i="1"/>
  <c r="G75" i="1" s="1"/>
  <c r="G74" i="1"/>
  <c r="E74" i="1"/>
  <c r="F74" i="1" s="1"/>
  <c r="G73" i="1"/>
  <c r="F73" i="1"/>
  <c r="E73" i="1"/>
  <c r="E72" i="1"/>
  <c r="F72" i="1" s="1"/>
  <c r="F71" i="1"/>
  <c r="E71" i="1"/>
  <c r="G71" i="1" s="1"/>
  <c r="E70" i="1"/>
  <c r="F70" i="1" s="1"/>
  <c r="G69" i="1"/>
  <c r="F69" i="1"/>
  <c r="E69" i="1"/>
  <c r="G68" i="1"/>
  <c r="F68" i="1"/>
  <c r="E68" i="1"/>
  <c r="E67" i="1"/>
  <c r="G67" i="1" s="1"/>
  <c r="G66" i="1"/>
  <c r="E66" i="1"/>
  <c r="F66" i="1" s="1"/>
  <c r="G65" i="1"/>
  <c r="F65" i="1"/>
  <c r="E65" i="1"/>
  <c r="E64" i="1"/>
  <c r="F64" i="1" s="1"/>
  <c r="F63" i="1"/>
  <c r="E63" i="1"/>
  <c r="G63" i="1" s="1"/>
  <c r="E62" i="1"/>
  <c r="F62" i="1" s="1"/>
  <c r="G61" i="1"/>
  <c r="F61" i="1"/>
  <c r="E61" i="1"/>
  <c r="G60" i="1"/>
  <c r="F60" i="1"/>
  <c r="E60" i="1"/>
  <c r="E59" i="1"/>
  <c r="G59" i="1" s="1"/>
  <c r="G58" i="1"/>
  <c r="E58" i="1"/>
  <c r="F58" i="1" s="1"/>
  <c r="G57" i="1"/>
  <c r="F57" i="1"/>
  <c r="E57" i="1"/>
  <c r="E56" i="1"/>
  <c r="F56" i="1" s="1"/>
  <c r="F55" i="1"/>
  <c r="E55" i="1"/>
  <c r="G55" i="1" s="1"/>
  <c r="E54" i="1"/>
  <c r="F54" i="1" s="1"/>
  <c r="G53" i="1"/>
  <c r="F53" i="1"/>
  <c r="E53" i="1"/>
  <c r="G52" i="1"/>
  <c r="F52" i="1"/>
  <c r="E52" i="1"/>
  <c r="E51" i="1"/>
  <c r="G51" i="1" s="1"/>
  <c r="G50" i="1"/>
  <c r="E50" i="1"/>
  <c r="F50" i="1" s="1"/>
  <c r="G49" i="1"/>
  <c r="F49" i="1"/>
  <c r="E49" i="1"/>
  <c r="E48" i="1"/>
  <c r="F48" i="1" s="1"/>
  <c r="F47" i="1"/>
  <c r="E47" i="1"/>
  <c r="G47" i="1" s="1"/>
  <c r="E46" i="1"/>
  <c r="F46" i="1" s="1"/>
  <c r="G45" i="1"/>
  <c r="F45" i="1"/>
  <c r="E45" i="1"/>
  <c r="G44" i="1"/>
  <c r="F44" i="1"/>
  <c r="E44" i="1"/>
  <c r="E43" i="1"/>
  <c r="G43" i="1" s="1"/>
  <c r="G42" i="1"/>
  <c r="E42" i="1"/>
  <c r="F42" i="1" s="1"/>
  <c r="G41" i="1"/>
  <c r="F41" i="1"/>
  <c r="E41" i="1"/>
  <c r="E40" i="1"/>
  <c r="F40" i="1" s="1"/>
  <c r="F39" i="1"/>
  <c r="E39" i="1"/>
  <c r="G39" i="1" s="1"/>
  <c r="E38" i="1"/>
  <c r="F38" i="1" s="1"/>
  <c r="G37" i="1"/>
  <c r="F37" i="1"/>
  <c r="E37" i="1"/>
  <c r="F36" i="1"/>
  <c r="E36" i="1"/>
  <c r="G36" i="1" s="1"/>
  <c r="E35" i="1"/>
  <c r="G35" i="1" s="1"/>
  <c r="G34" i="1"/>
  <c r="E34" i="1"/>
  <c r="F34" i="1" s="1"/>
  <c r="G33" i="1"/>
  <c r="F33" i="1"/>
  <c r="E33" i="1"/>
  <c r="G32" i="1"/>
  <c r="E32" i="1"/>
  <c r="F32" i="1" s="1"/>
  <c r="F31" i="1"/>
  <c r="E31" i="1"/>
  <c r="G31" i="1" s="1"/>
  <c r="E30" i="1"/>
  <c r="F30" i="1" s="1"/>
  <c r="G29" i="1"/>
  <c r="F29" i="1"/>
  <c r="E29" i="1"/>
  <c r="F28" i="1"/>
  <c r="E28" i="1"/>
  <c r="G28" i="1" s="1"/>
  <c r="E27" i="1"/>
  <c r="G27" i="1" s="1"/>
  <c r="G26" i="1"/>
  <c r="E26" i="1"/>
  <c r="F26" i="1" s="1"/>
  <c r="G25" i="1"/>
  <c r="F25" i="1"/>
  <c r="E25" i="1"/>
  <c r="G24" i="1"/>
  <c r="E24" i="1"/>
  <c r="F24" i="1" s="1"/>
  <c r="F23" i="1"/>
  <c r="E23" i="1"/>
  <c r="G23" i="1" s="1"/>
  <c r="E22" i="1"/>
  <c r="F22" i="1" s="1"/>
  <c r="G21" i="1"/>
  <c r="F21" i="1"/>
  <c r="E21" i="1"/>
  <c r="E20" i="1"/>
  <c r="G20" i="1" s="1"/>
  <c r="E19" i="1"/>
  <c r="G19" i="1" s="1"/>
  <c r="E18" i="1"/>
  <c r="F18" i="1" s="1"/>
  <c r="G17" i="1"/>
  <c r="F17" i="1"/>
  <c r="E17" i="1"/>
  <c r="G16" i="1"/>
  <c r="E16" i="1"/>
  <c r="F16" i="1" s="1"/>
  <c r="E15" i="1"/>
  <c r="G15" i="1" s="1"/>
  <c r="E14" i="1"/>
  <c r="F14" i="1" s="1"/>
  <c r="G13" i="1"/>
  <c r="F13" i="1"/>
  <c r="E13" i="1"/>
  <c r="E12" i="1"/>
  <c r="G12" i="1" s="1"/>
  <c r="E11" i="1"/>
  <c r="G11" i="1" s="1"/>
  <c r="E10" i="1"/>
  <c r="F10" i="1" s="1"/>
  <c r="G9" i="1"/>
  <c r="F9" i="1"/>
  <c r="E9" i="1"/>
  <c r="G8" i="1"/>
  <c r="E8" i="1"/>
  <c r="F8" i="1" s="1"/>
  <c r="E7" i="1"/>
  <c r="G7" i="1" s="1"/>
  <c r="E6" i="1"/>
  <c r="F6" i="1" s="1"/>
  <c r="G5" i="1"/>
  <c r="F5" i="1"/>
  <c r="E5" i="1"/>
  <c r="E4" i="1"/>
  <c r="F4" i="1" s="1"/>
  <c r="E3" i="1"/>
  <c r="G3" i="1" s="1"/>
  <c r="P9" i="1"/>
  <c r="P8" i="1"/>
  <c r="P7" i="1"/>
  <c r="P6" i="1"/>
  <c r="P5" i="1"/>
  <c r="G40" i="1" l="1"/>
  <c r="G48" i="1"/>
  <c r="G56" i="1"/>
  <c r="G64" i="1"/>
  <c r="G72" i="1"/>
  <c r="G80" i="1"/>
  <c r="G88" i="1"/>
  <c r="G96" i="1"/>
  <c r="G104" i="1"/>
  <c r="G112" i="1"/>
  <c r="G120" i="1"/>
  <c r="G128" i="1"/>
  <c r="G136" i="1"/>
  <c r="F20" i="1"/>
  <c r="F7" i="1"/>
  <c r="G10" i="1"/>
  <c r="F12" i="1"/>
  <c r="F15" i="1"/>
  <c r="G18" i="1"/>
  <c r="G4" i="1"/>
  <c r="F3" i="1"/>
  <c r="G6" i="1"/>
  <c r="F11" i="1"/>
  <c r="G14" i="1"/>
  <c r="F19" i="1"/>
  <c r="G22" i="1"/>
  <c r="F27" i="1"/>
  <c r="G30" i="1"/>
  <c r="F35" i="1"/>
  <c r="G38" i="1"/>
  <c r="F43" i="1"/>
  <c r="G46" i="1"/>
  <c r="F51" i="1"/>
  <c r="G54" i="1"/>
  <c r="F59" i="1"/>
  <c r="G62" i="1"/>
  <c r="F67" i="1"/>
  <c r="G70" i="1"/>
  <c r="F75" i="1"/>
  <c r="G78" i="1"/>
  <c r="F83" i="1"/>
  <c r="G86" i="1"/>
  <c r="F91" i="1"/>
  <c r="G94" i="1"/>
  <c r="F99" i="1"/>
  <c r="G102" i="1"/>
  <c r="F107" i="1"/>
  <c r="G110" i="1"/>
  <c r="F115" i="1"/>
  <c r="G118" i="1"/>
  <c r="F123" i="1"/>
  <c r="G126" i="1"/>
  <c r="F131" i="1"/>
  <c r="G134" i="1"/>
  <c r="F139" i="1"/>
  <c r="G194" i="1"/>
  <c r="F194" i="1"/>
  <c r="G198" i="1"/>
  <c r="F198" i="1"/>
  <c r="G202" i="1"/>
  <c r="F202" i="1"/>
  <c r="G206" i="1"/>
  <c r="F206" i="1"/>
  <c r="G210" i="1"/>
  <c r="F210" i="1"/>
  <c r="G214" i="1"/>
  <c r="F214" i="1"/>
  <c r="G218" i="1"/>
  <c r="F218" i="1"/>
  <c r="G222" i="1"/>
  <c r="F222" i="1"/>
  <c r="G226" i="1"/>
  <c r="F226" i="1"/>
  <c r="G230" i="1"/>
  <c r="F230" i="1"/>
  <c r="F234" i="1"/>
  <c r="F238" i="1"/>
  <c r="F242" i="1"/>
  <c r="F246" i="1"/>
  <c r="F250" i="1"/>
  <c r="F254" i="1"/>
  <c r="F258" i="1"/>
  <c r="F262" i="1"/>
  <c r="F266" i="1"/>
  <c r="F270" i="1"/>
  <c r="F274" i="1"/>
  <c r="F278" i="1"/>
  <c r="F282" i="1"/>
  <c r="F286" i="1"/>
  <c r="F290" i="1"/>
  <c r="F294" i="1"/>
  <c r="F298" i="1"/>
  <c r="F302" i="1"/>
  <c r="F306" i="1"/>
  <c r="F310" i="1"/>
  <c r="F314" i="1"/>
  <c r="F318" i="1"/>
  <c r="F400" i="1"/>
  <c r="F407" i="1"/>
  <c r="G407" i="1"/>
  <c r="F416" i="1"/>
  <c r="F423" i="1"/>
  <c r="G423" i="1"/>
  <c r="F411" i="1"/>
  <c r="G411" i="1"/>
  <c r="F427" i="1"/>
  <c r="G427" i="1"/>
  <c r="F399" i="1"/>
  <c r="G399" i="1"/>
  <c r="F408" i="1"/>
  <c r="F415" i="1"/>
  <c r="G415" i="1"/>
  <c r="F424" i="1"/>
  <c r="F403" i="1"/>
  <c r="G403" i="1"/>
  <c r="F419" i="1"/>
  <c r="G419" i="1"/>
  <c r="G431" i="1"/>
  <c r="G435" i="1"/>
  <c r="G439" i="1"/>
  <c r="G443" i="1"/>
  <c r="G447" i="1"/>
  <c r="G451" i="1"/>
  <c r="G455" i="1"/>
  <c r="G459" i="1"/>
  <c r="G462" i="1"/>
  <c r="G470" i="1"/>
  <c r="G478" i="1"/>
  <c r="G582" i="1"/>
  <c r="F582" i="1"/>
  <c r="G590" i="1"/>
  <c r="F590" i="1"/>
  <c r="F465" i="1"/>
  <c r="G468" i="1"/>
  <c r="F473" i="1"/>
  <c r="G476" i="1"/>
  <c r="F481" i="1"/>
  <c r="F525" i="1"/>
  <c r="G525" i="1"/>
  <c r="F529" i="1"/>
  <c r="G529" i="1"/>
  <c r="F533" i="1"/>
  <c r="G533" i="1"/>
  <c r="F537" i="1"/>
  <c r="G537" i="1"/>
  <c r="F541" i="1"/>
  <c r="G541" i="1"/>
  <c r="F545" i="1"/>
  <c r="G545" i="1"/>
  <c r="F549" i="1"/>
  <c r="G549" i="1"/>
  <c r="F553" i="1"/>
  <c r="G553" i="1"/>
  <c r="F557" i="1"/>
  <c r="G557" i="1"/>
  <c r="F561" i="1"/>
  <c r="G561" i="1"/>
  <c r="F565" i="1"/>
  <c r="G565" i="1"/>
  <c r="F569" i="1"/>
  <c r="G569" i="1"/>
  <c r="F573" i="1"/>
  <c r="G573" i="1"/>
  <c r="F577" i="1"/>
  <c r="G577" i="1"/>
  <c r="G586" i="1"/>
  <c r="F586" i="1"/>
  <c r="G581" i="1"/>
  <c r="G585" i="1"/>
  <c r="G589" i="1"/>
  <c r="G593" i="1"/>
  <c r="G597" i="1"/>
  <c r="G601" i="1"/>
  <c r="G605" i="1"/>
  <c r="G609" i="1"/>
  <c r="G613" i="1"/>
  <c r="G617" i="1"/>
  <c r="G621" i="1"/>
  <c r="G625" i="1"/>
  <c r="F628" i="1"/>
  <c r="G629" i="1"/>
  <c r="F594" i="1"/>
  <c r="F598" i="1"/>
  <c r="F602" i="1"/>
  <c r="F606" i="1"/>
  <c r="F610" i="1"/>
  <c r="F614" i="1"/>
  <c r="F618" i="1"/>
  <c r="F622" i="1"/>
  <c r="F626" i="1"/>
  <c r="F630" i="1"/>
</calcChain>
</file>

<file path=xl/sharedStrings.xml><?xml version="1.0" encoding="utf-8"?>
<sst xmlns="http://schemas.openxmlformats.org/spreadsheetml/2006/main" count="8" uniqueCount="7">
  <si>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</si>
  <si>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</si>
  <si>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t>Smoothed signals</t>
  </si>
  <si>
    <t>Smoothed ratio</t>
  </si>
  <si>
    <r>
      <t>A</t>
    </r>
    <r>
      <rPr>
        <b/>
        <sz val="8"/>
        <color rgb="FF00B050"/>
        <rFont val="Arial Cyr"/>
        <charset val="204"/>
      </rPr>
      <t>3</t>
    </r>
  </si>
  <si>
    <r>
      <t>B</t>
    </r>
    <r>
      <rPr>
        <b/>
        <sz val="8"/>
        <color rgb="FF00B050"/>
        <rFont val="Arial Cyr"/>
        <charset val="204"/>
      </rPr>
      <t>3</t>
    </r>
  </si>
  <si>
    <r>
      <t>C</t>
    </r>
    <r>
      <rPr>
        <b/>
        <sz val="8"/>
        <color rgb="FF00B050"/>
        <rFont val="Arial Cyr"/>
        <charset val="204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</si>
</sst>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  <font>
      <sz val="10"/>
      <color rgb="FF00B050"/>
      <name val="Arial Cyr"/>
      <charset val="204"/>
    </font>
    <font>
      <b/>
      <sz val="10"/>
      <color rgb="FF00B050"/>
      <name val="Arial Cyr"/>
      <charset val="204"/>
    </font>
    <font>
      <b/>
      <sz val="12"/>
      <color rgb="FF00B050"/>
      <name val="Arial Cyr"/>
      <charset val="204"/>
    </font>
    <font>
      <b/>
      <sz val="8"/>
      <color rgb="FF00B050"/>
      <name val="Arial Cyr"/>
      <charset val="204"/>
    </font>
    <font>
      <b/>
      <sz val="11"/>
      <color rgb="FF00B05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0" fontId="8" fillId="2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9" fillId="3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3" borderId="0" xfId="0" applyFont="1" applyFill="1"/>
    <xf numFmtId="0" fontId="13" fillId="2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/>
    <xf numFmtId="0" fontId="17" fillId="0" borderId="0" xfId="0" applyFont="1" applyFill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9" fillId="0" borderId="0" xfId="0" applyFont="1"/>
    <xf numFmtId="0" fontId="19" fillId="0" borderId="0" xfId="0" applyFont="1" applyFill="1"/>
    <xf numFmtId="0" fontId="19" fillId="3" borderId="0" xfId="0" applyFont="1" applyFill="1"/>
    <xf numFmtId="0" fontId="17" fillId="3" borderId="0" xfId="0" applyFont="1" applyFill="1"/>
    <xf numFmtId="0" fontId="20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20" fillId="3" borderId="0" xfId="0" applyFont="1" applyFill="1" applyAlignment="1">
      <alignment horizontal="center"/>
    </xf>
    <xf numFmtId="0" fontId="21" fillId="0" borderId="0" xfId="0" applyFont="1" applyFill="1"/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/>
    <xf numFmtId="0" fontId="21" fillId="3" borderId="0" xfId="0" applyFont="1" applyFill="1" applyAlignment="1">
      <alignment horizontal="center"/>
    </xf>
    <xf numFmtId="0" fontId="21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282.75</c:v>
                </c:pt>
                <c:pt idx="1">
                  <c:v>283.75</c:v>
                </c:pt>
                <c:pt idx="2">
                  <c:v>283.55</c:v>
                </c:pt>
                <c:pt idx="3">
                  <c:v>283.25</c:v>
                </c:pt>
                <c:pt idx="4">
                  <c:v>280.35000000000002</c:v>
                </c:pt>
                <c:pt idx="5">
                  <c:v>277.75</c:v>
                </c:pt>
                <c:pt idx="6">
                  <c:v>273.95</c:v>
                </c:pt>
                <c:pt idx="7">
                  <c:v>274.55</c:v>
                </c:pt>
                <c:pt idx="8">
                  <c:v>275.35000000000002</c:v>
                </c:pt>
                <c:pt idx="9">
                  <c:v>275.14999999999998</c:v>
                </c:pt>
                <c:pt idx="10">
                  <c:v>274.75</c:v>
                </c:pt>
                <c:pt idx="11">
                  <c:v>269.64999999999998</c:v>
                </c:pt>
                <c:pt idx="12">
                  <c:v>270.05</c:v>
                </c:pt>
                <c:pt idx="13">
                  <c:v>268.55</c:v>
                </c:pt>
                <c:pt idx="14">
                  <c:v>267.05</c:v>
                </c:pt>
                <c:pt idx="15">
                  <c:v>265.85000000000002</c:v>
                </c:pt>
                <c:pt idx="16">
                  <c:v>264.45</c:v>
                </c:pt>
                <c:pt idx="17">
                  <c:v>264.45</c:v>
                </c:pt>
                <c:pt idx="18">
                  <c:v>263.55</c:v>
                </c:pt>
                <c:pt idx="19">
                  <c:v>261.45</c:v>
                </c:pt>
                <c:pt idx="20">
                  <c:v>262.45</c:v>
                </c:pt>
                <c:pt idx="21">
                  <c:v>261.14999999999998</c:v>
                </c:pt>
                <c:pt idx="22">
                  <c:v>255.25</c:v>
                </c:pt>
                <c:pt idx="23">
                  <c:v>251.45</c:v>
                </c:pt>
                <c:pt idx="24">
                  <c:v>250.65</c:v>
                </c:pt>
                <c:pt idx="25">
                  <c:v>249.65</c:v>
                </c:pt>
                <c:pt idx="26">
                  <c:v>249.25</c:v>
                </c:pt>
                <c:pt idx="27">
                  <c:v>248.05</c:v>
                </c:pt>
                <c:pt idx="28">
                  <c:v>247.65</c:v>
                </c:pt>
                <c:pt idx="29">
                  <c:v>240.35</c:v>
                </c:pt>
                <c:pt idx="30">
                  <c:v>237.85</c:v>
                </c:pt>
                <c:pt idx="31">
                  <c:v>227.85</c:v>
                </c:pt>
                <c:pt idx="32">
                  <c:v>222.85</c:v>
                </c:pt>
                <c:pt idx="33">
                  <c:v>215.05</c:v>
                </c:pt>
                <c:pt idx="34">
                  <c:v>214.45</c:v>
                </c:pt>
                <c:pt idx="35">
                  <c:v>209.25</c:v>
                </c:pt>
                <c:pt idx="36">
                  <c:v>209.05</c:v>
                </c:pt>
                <c:pt idx="37">
                  <c:v>209.35</c:v>
                </c:pt>
                <c:pt idx="38">
                  <c:v>209.45</c:v>
                </c:pt>
                <c:pt idx="39">
                  <c:v>209.05</c:v>
                </c:pt>
                <c:pt idx="40">
                  <c:v>210.15</c:v>
                </c:pt>
                <c:pt idx="41">
                  <c:v>212.75</c:v>
                </c:pt>
                <c:pt idx="42">
                  <c:v>213.45</c:v>
                </c:pt>
                <c:pt idx="43">
                  <c:v>214.25</c:v>
                </c:pt>
                <c:pt idx="44">
                  <c:v>217.05</c:v>
                </c:pt>
                <c:pt idx="45">
                  <c:v>216.75</c:v>
                </c:pt>
                <c:pt idx="46">
                  <c:v>216.45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0.182</c:v>
                </c:pt>
                <c:pt idx="2">
                  <c:v>0.19900000000000001</c:v>
                </c:pt>
                <c:pt idx="3">
                  <c:v>0.24</c:v>
                </c:pt>
                <c:pt idx="4">
                  <c:v>0.64700000000000002</c:v>
                </c:pt>
                <c:pt idx="5">
                  <c:v>0.82099999999999995</c:v>
                </c:pt>
                <c:pt idx="6">
                  <c:v>1.1859999999999999</c:v>
                </c:pt>
                <c:pt idx="7">
                  <c:v>1.341</c:v>
                </c:pt>
                <c:pt idx="8">
                  <c:v>1.5</c:v>
                </c:pt>
                <c:pt idx="9">
                  <c:v>1.548</c:v>
                </c:pt>
                <c:pt idx="10">
                  <c:v>1.605</c:v>
                </c:pt>
                <c:pt idx="11">
                  <c:v>2.242</c:v>
                </c:pt>
                <c:pt idx="12">
                  <c:v>2.4489999999999998</c:v>
                </c:pt>
                <c:pt idx="13">
                  <c:v>2.661</c:v>
                </c:pt>
                <c:pt idx="14">
                  <c:v>2.879</c:v>
                </c:pt>
                <c:pt idx="15">
                  <c:v>3.0459999999999998</c:v>
                </c:pt>
                <c:pt idx="16">
                  <c:v>3.1920000000000002</c:v>
                </c:pt>
                <c:pt idx="17">
                  <c:v>3.3969999999999998</c:v>
                </c:pt>
                <c:pt idx="18">
                  <c:v>3.5019999999999998</c:v>
                </c:pt>
                <c:pt idx="19">
                  <c:v>3.7629999999999999</c:v>
                </c:pt>
                <c:pt idx="20">
                  <c:v>3.9830000000000001</c:v>
                </c:pt>
                <c:pt idx="21">
                  <c:v>4.1680000000000001</c:v>
                </c:pt>
                <c:pt idx="22">
                  <c:v>5.0019999999999998</c:v>
                </c:pt>
                <c:pt idx="23">
                  <c:v>5.4969999999999999</c:v>
                </c:pt>
                <c:pt idx="24">
                  <c:v>5.6</c:v>
                </c:pt>
                <c:pt idx="25">
                  <c:v>5.718</c:v>
                </c:pt>
                <c:pt idx="26">
                  <c:v>5.7629999999999999</c:v>
                </c:pt>
                <c:pt idx="27">
                  <c:v>5.99</c:v>
                </c:pt>
                <c:pt idx="28">
                  <c:v>6.0359999999999996</c:v>
                </c:pt>
                <c:pt idx="29">
                  <c:v>6.9029999999999996</c:v>
                </c:pt>
                <c:pt idx="30">
                  <c:v>7.2</c:v>
                </c:pt>
                <c:pt idx="31">
                  <c:v>8.3979999999999997</c:v>
                </c:pt>
                <c:pt idx="32">
                  <c:v>9.1199999999999992</c:v>
                </c:pt>
                <c:pt idx="33">
                  <c:v>10.148999999999999</c:v>
                </c:pt>
                <c:pt idx="34">
                  <c:v>10.3</c:v>
                </c:pt>
                <c:pt idx="35">
                  <c:v>11.122999999999999</c:v>
                </c:pt>
                <c:pt idx="36">
                  <c:v>11.179</c:v>
                </c:pt>
                <c:pt idx="37">
                  <c:v>11.589</c:v>
                </c:pt>
                <c:pt idx="38">
                  <c:v>11.68</c:v>
                </c:pt>
                <c:pt idx="39">
                  <c:v>11.898999999999999</c:v>
                </c:pt>
                <c:pt idx="40">
                  <c:v>12.061</c:v>
                </c:pt>
                <c:pt idx="41">
                  <c:v>12.468999999999999</c:v>
                </c:pt>
                <c:pt idx="42">
                  <c:v>12.576000000000001</c:v>
                </c:pt>
                <c:pt idx="43">
                  <c:v>13.47</c:v>
                </c:pt>
                <c:pt idx="44">
                  <c:v>14.321999999999999</c:v>
                </c:pt>
                <c:pt idx="45">
                  <c:v>15.201000000000001</c:v>
                </c:pt>
                <c:pt idx="46">
                  <c:v>16.03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286.14999999999998</c:v>
                </c:pt>
                <c:pt idx="1">
                  <c:v>285.55</c:v>
                </c:pt>
                <c:pt idx="2">
                  <c:v>282.75</c:v>
                </c:pt>
                <c:pt idx="3">
                  <c:v>280.25</c:v>
                </c:pt>
                <c:pt idx="4">
                  <c:v>279.35000000000002</c:v>
                </c:pt>
                <c:pt idx="5">
                  <c:v>273.55</c:v>
                </c:pt>
                <c:pt idx="6">
                  <c:v>273.25</c:v>
                </c:pt>
                <c:pt idx="7">
                  <c:v>268.64999999999998</c:v>
                </c:pt>
                <c:pt idx="8">
                  <c:v>268.64999999999998</c:v>
                </c:pt>
                <c:pt idx="9">
                  <c:v>266.64999999999998</c:v>
                </c:pt>
                <c:pt idx="10">
                  <c:v>262.05</c:v>
                </c:pt>
                <c:pt idx="11">
                  <c:v>262.05</c:v>
                </c:pt>
                <c:pt idx="12">
                  <c:v>262.05</c:v>
                </c:pt>
                <c:pt idx="13">
                  <c:v>255.85</c:v>
                </c:pt>
                <c:pt idx="14">
                  <c:v>253.25</c:v>
                </c:pt>
                <c:pt idx="15">
                  <c:v>252.65</c:v>
                </c:pt>
                <c:pt idx="16">
                  <c:v>244.15</c:v>
                </c:pt>
                <c:pt idx="17">
                  <c:v>240.05</c:v>
                </c:pt>
                <c:pt idx="18">
                  <c:v>239.65</c:v>
                </c:pt>
                <c:pt idx="19">
                  <c:v>232.65</c:v>
                </c:pt>
                <c:pt idx="20">
                  <c:v>232.05</c:v>
                </c:pt>
                <c:pt idx="21">
                  <c:v>225.45</c:v>
                </c:pt>
                <c:pt idx="22">
                  <c:v>215.85</c:v>
                </c:pt>
                <c:pt idx="23">
                  <c:v>211.45</c:v>
                </c:pt>
                <c:pt idx="24">
                  <c:v>210.05</c:v>
                </c:pt>
                <c:pt idx="25">
                  <c:v>209.85</c:v>
                </c:pt>
                <c:pt idx="26">
                  <c:v>210.45</c:v>
                </c:pt>
                <c:pt idx="27">
                  <c:v>211.55</c:v>
                </c:pt>
                <c:pt idx="28">
                  <c:v>215.25</c:v>
                </c:pt>
                <c:pt idx="29">
                  <c:v>216.05</c:v>
                </c:pt>
                <c:pt idx="30">
                  <c:v>214.55</c:v>
                </c:pt>
                <c:pt idx="31">
                  <c:v>214.25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0.188</c:v>
                </c:pt>
                <c:pt idx="2">
                  <c:v>0.48399999999999999</c:v>
                </c:pt>
                <c:pt idx="3">
                  <c:v>0.73699999999999999</c:v>
                </c:pt>
                <c:pt idx="4">
                  <c:v>0.83499999999999996</c:v>
                </c:pt>
                <c:pt idx="5">
                  <c:v>1.5169999999999999</c:v>
                </c:pt>
                <c:pt idx="6">
                  <c:v>1.5549999999999999</c:v>
                </c:pt>
                <c:pt idx="7">
                  <c:v>2.11</c:v>
                </c:pt>
                <c:pt idx="8">
                  <c:v>2.702</c:v>
                </c:pt>
                <c:pt idx="9">
                  <c:v>3.0529999999999999</c:v>
                </c:pt>
                <c:pt idx="10">
                  <c:v>3.9430000000000001</c:v>
                </c:pt>
                <c:pt idx="11">
                  <c:v>4.1429999999999998</c:v>
                </c:pt>
                <c:pt idx="12">
                  <c:v>4.2569999999999997</c:v>
                </c:pt>
                <c:pt idx="13">
                  <c:v>5.1950000000000003</c:v>
                </c:pt>
                <c:pt idx="14">
                  <c:v>5.59</c:v>
                </c:pt>
                <c:pt idx="15">
                  <c:v>5.62</c:v>
                </c:pt>
                <c:pt idx="16">
                  <c:v>6.5720000000000001</c:v>
                </c:pt>
                <c:pt idx="17">
                  <c:v>7.03</c:v>
                </c:pt>
                <c:pt idx="18">
                  <c:v>7.22</c:v>
                </c:pt>
                <c:pt idx="19">
                  <c:v>8.3000000000000007</c:v>
                </c:pt>
                <c:pt idx="20">
                  <c:v>8.4019999999999992</c:v>
                </c:pt>
                <c:pt idx="21">
                  <c:v>9.18</c:v>
                </c:pt>
                <c:pt idx="22">
                  <c:v>10.36</c:v>
                </c:pt>
                <c:pt idx="23">
                  <c:v>10.827</c:v>
                </c:pt>
                <c:pt idx="24">
                  <c:v>11.324</c:v>
                </c:pt>
                <c:pt idx="25">
                  <c:v>11.382</c:v>
                </c:pt>
                <c:pt idx="26">
                  <c:v>11.74</c:v>
                </c:pt>
                <c:pt idx="27">
                  <c:v>12.161</c:v>
                </c:pt>
                <c:pt idx="28">
                  <c:v>13.54</c:v>
                </c:pt>
                <c:pt idx="29">
                  <c:v>13.753</c:v>
                </c:pt>
                <c:pt idx="30">
                  <c:v>15.715</c:v>
                </c:pt>
                <c:pt idx="31">
                  <c:v>16.079999999999998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277.14999999999998</c:v>
                </c:pt>
                <c:pt idx="1">
                  <c:v>274.35000000000002</c:v>
                </c:pt>
                <c:pt idx="2">
                  <c:v>266.14999999999998</c:v>
                </c:pt>
                <c:pt idx="3">
                  <c:v>250.65</c:v>
                </c:pt>
                <c:pt idx="4">
                  <c:v>238.15</c:v>
                </c:pt>
                <c:pt idx="5">
                  <c:v>224.15</c:v>
                </c:pt>
                <c:pt idx="6">
                  <c:v>210.65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0.83</c:v>
                </c:pt>
                <c:pt idx="1">
                  <c:v>1.51</c:v>
                </c:pt>
                <c:pt idx="2">
                  <c:v>3.05</c:v>
                </c:pt>
                <c:pt idx="3">
                  <c:v>5.61</c:v>
                </c:pt>
                <c:pt idx="4">
                  <c:v>7.21</c:v>
                </c:pt>
                <c:pt idx="5">
                  <c:v>9.14</c:v>
                </c:pt>
                <c:pt idx="6">
                  <c:v>12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(18))</c:v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251.31754409163744</c:v>
                </c:pt>
                <c:pt idx="1">
                  <c:v>253.40687145650892</c:v>
                </c:pt>
                <c:pt idx="2">
                  <c:v>254.46155650651349</c:v>
                </c:pt>
                <c:pt idx="3">
                  <c:v>255.53673542641334</c:v>
                </c:pt>
                <c:pt idx="4">
                  <c:v>256.25711213964888</c:v>
                </c:pt>
                <c:pt idx="5">
                  <c:v>256.83328923255095</c:v>
                </c:pt>
                <c:pt idx="6">
                  <c:v>258.24000255578113</c:v>
                </c:pt>
                <c:pt idx="7">
                  <c:v>259.77980114605879</c:v>
                </c:pt>
                <c:pt idx="8">
                  <c:v>260.63804580103783</c:v>
                </c:pt>
                <c:pt idx="9">
                  <c:v>261.91105002269256</c:v>
                </c:pt>
                <c:pt idx="10">
                  <c:v>262.35468254008072</c:v>
                </c:pt>
                <c:pt idx="11">
                  <c:v>262.65416694048685</c:v>
                </c:pt>
                <c:pt idx="12">
                  <c:v>262.58755629919182</c:v>
                </c:pt>
                <c:pt idx="13">
                  <c:v>262.74284809352281</c:v>
                </c:pt>
                <c:pt idx="14">
                  <c:v>262.9831560057047</c:v>
                </c:pt>
                <c:pt idx="15">
                  <c:v>263.32366120060516</c:v>
                </c:pt>
                <c:pt idx="16">
                  <c:v>263.69453550200586</c:v>
                </c:pt>
                <c:pt idx="17">
                  <c:v>263.90449014711567</c:v>
                </c:pt>
                <c:pt idx="18">
                  <c:v>264.22631135964605</c:v>
                </c:pt>
                <c:pt idx="19">
                  <c:v>265.00947822868545</c:v>
                </c:pt>
                <c:pt idx="20">
                  <c:v>265.13186262033361</c:v>
                </c:pt>
                <c:pt idx="21">
                  <c:v>265.03947644028489</c:v>
                </c:pt>
                <c:pt idx="22">
                  <c:v>265.10166002810001</c:v>
                </c:pt>
                <c:pt idx="23">
                  <c:v>264.85907865776579</c:v>
                </c:pt>
                <c:pt idx="24">
                  <c:v>264.79596987099757</c:v>
                </c:pt>
                <c:pt idx="25">
                  <c:v>264.58012843364145</c:v>
                </c:pt>
                <c:pt idx="26">
                  <c:v>264.42830765524388</c:v>
                </c:pt>
                <c:pt idx="27">
                  <c:v>264.27082126643677</c:v>
                </c:pt>
                <c:pt idx="28">
                  <c:v>264.33459010074341</c:v>
                </c:pt>
                <c:pt idx="29">
                  <c:v>264.57141553087479</c:v>
                </c:pt>
                <c:pt idx="30">
                  <c:v>264.5656248629644</c:v>
                </c:pt>
                <c:pt idx="31">
                  <c:v>264.70899285013121</c:v>
                </c:pt>
                <c:pt idx="32">
                  <c:v>265.00825835562381</c:v>
                </c:pt>
                <c:pt idx="33">
                  <c:v>265.07499123385912</c:v>
                </c:pt>
                <c:pt idx="34">
                  <c:v>265.14840941951087</c:v>
                </c:pt>
                <c:pt idx="35">
                  <c:v>265.00361968587868</c:v>
                </c:pt>
                <c:pt idx="36">
                  <c:v>264.84519348274051</c:v>
                </c:pt>
                <c:pt idx="37">
                  <c:v>264.5203392984248</c:v>
                </c:pt>
                <c:pt idx="38">
                  <c:v>264.1316649865874</c:v>
                </c:pt>
                <c:pt idx="39">
                  <c:v>263.45324063884323</c:v>
                </c:pt>
                <c:pt idx="40">
                  <c:v>262.49938207414021</c:v>
                </c:pt>
                <c:pt idx="41">
                  <c:v>261.58330529295233</c:v>
                </c:pt>
                <c:pt idx="42">
                  <c:v>260.66895624211622</c:v>
                </c:pt>
                <c:pt idx="43">
                  <c:v>259.92874394352765</c:v>
                </c:pt>
                <c:pt idx="44">
                  <c:v>259.556562895745</c:v>
                </c:pt>
                <c:pt idx="45">
                  <c:v>259.29545009749108</c:v>
                </c:pt>
                <c:pt idx="46">
                  <c:v>259.18920791800434</c:v>
                </c:pt>
                <c:pt idx="47">
                  <c:v>259.01342170902387</c:v>
                </c:pt>
                <c:pt idx="48">
                  <c:v>258.92548470068181</c:v>
                </c:pt>
                <c:pt idx="49">
                  <c:v>258.95426984579433</c:v>
                </c:pt>
                <c:pt idx="50">
                  <c:v>259.03211559010481</c:v>
                </c:pt>
                <c:pt idx="51">
                  <c:v>259.37005056604971</c:v>
                </c:pt>
                <c:pt idx="52">
                  <c:v>259.80472040078826</c:v>
                </c:pt>
                <c:pt idx="53">
                  <c:v>260.2713986229229</c:v>
                </c:pt>
                <c:pt idx="54">
                  <c:v>260.71629046476119</c:v>
                </c:pt>
                <c:pt idx="55">
                  <c:v>261.18017970093643</c:v>
                </c:pt>
                <c:pt idx="56">
                  <c:v>261.70804874419861</c:v>
                </c:pt>
                <c:pt idx="57">
                  <c:v>262.27405246402685</c:v>
                </c:pt>
                <c:pt idx="58">
                  <c:v>262.82410239189176</c:v>
                </c:pt>
                <c:pt idx="59">
                  <c:v>263.44419192938125</c:v>
                </c:pt>
                <c:pt idx="60">
                  <c:v>264.05190830133085</c:v>
                </c:pt>
                <c:pt idx="61">
                  <c:v>264.67715112485104</c:v>
                </c:pt>
                <c:pt idx="62">
                  <c:v>265.26307118306363</c:v>
                </c:pt>
                <c:pt idx="63">
                  <c:v>265.77336999195978</c:v>
                </c:pt>
                <c:pt idx="64">
                  <c:v>266.2692833531421</c:v>
                </c:pt>
                <c:pt idx="65">
                  <c:v>266.71503809231331</c:v>
                </c:pt>
                <c:pt idx="66">
                  <c:v>267.06777781320682</c:v>
                </c:pt>
                <c:pt idx="67">
                  <c:v>267.36537324554456</c:v>
                </c:pt>
                <c:pt idx="68">
                  <c:v>267.6242885040042</c:v>
                </c:pt>
                <c:pt idx="69">
                  <c:v>267.87494987780059</c:v>
                </c:pt>
                <c:pt idx="70">
                  <c:v>268.10377773548697</c:v>
                </c:pt>
                <c:pt idx="71">
                  <c:v>268.26687838188883</c:v>
                </c:pt>
                <c:pt idx="72">
                  <c:v>268.397442730168</c:v>
                </c:pt>
                <c:pt idx="73">
                  <c:v>268.53072649248361</c:v>
                </c:pt>
                <c:pt idx="74">
                  <c:v>268.67422390175784</c:v>
                </c:pt>
                <c:pt idx="75">
                  <c:v>268.79726693759295</c:v>
                </c:pt>
                <c:pt idx="76">
                  <c:v>268.93772013242506</c:v>
                </c:pt>
                <c:pt idx="77">
                  <c:v>269.07381674974874</c:v>
                </c:pt>
                <c:pt idx="78">
                  <c:v>269.17774049096607</c:v>
                </c:pt>
                <c:pt idx="79">
                  <c:v>269.26678661160372</c:v>
                </c:pt>
                <c:pt idx="80">
                  <c:v>269.35084079151653</c:v>
                </c:pt>
                <c:pt idx="81">
                  <c:v>269.42632542631992</c:v>
                </c:pt>
                <c:pt idx="82">
                  <c:v>269.52200368747515</c:v>
                </c:pt>
                <c:pt idx="83">
                  <c:v>269.60388271112924</c:v>
                </c:pt>
                <c:pt idx="84">
                  <c:v>269.66420753555957</c:v>
                </c:pt>
                <c:pt idx="85">
                  <c:v>269.72228138142162</c:v>
                </c:pt>
                <c:pt idx="86">
                  <c:v>269.78449366266221</c:v>
                </c:pt>
                <c:pt idx="87">
                  <c:v>269.8173017683373</c:v>
                </c:pt>
                <c:pt idx="88">
                  <c:v>269.84263096470266</c:v>
                </c:pt>
                <c:pt idx="89">
                  <c:v>269.87244907261027</c:v>
                </c:pt>
                <c:pt idx="90">
                  <c:v>269.88757645914666</c:v>
                </c:pt>
                <c:pt idx="91">
                  <c:v>269.89461221704335</c:v>
                </c:pt>
                <c:pt idx="92">
                  <c:v>269.8656513626662</c:v>
                </c:pt>
                <c:pt idx="93">
                  <c:v>269.80807017545362</c:v>
                </c:pt>
                <c:pt idx="94">
                  <c:v>269.75026860761494</c:v>
                </c:pt>
                <c:pt idx="95">
                  <c:v>269.67159469637022</c:v>
                </c:pt>
                <c:pt idx="96">
                  <c:v>269.58405730244505</c:v>
                </c:pt>
                <c:pt idx="97">
                  <c:v>269.47822779209031</c:v>
                </c:pt>
                <c:pt idx="98">
                  <c:v>269.35464780205945</c:v>
                </c:pt>
                <c:pt idx="99">
                  <c:v>269.24833025364018</c:v>
                </c:pt>
                <c:pt idx="100">
                  <c:v>269.15456005163941</c:v>
                </c:pt>
                <c:pt idx="101">
                  <c:v>269.06728365606182</c:v>
                </c:pt>
                <c:pt idx="102">
                  <c:v>268.97185912552601</c:v>
                </c:pt>
                <c:pt idx="103">
                  <c:v>268.89724014418488</c:v>
                </c:pt>
                <c:pt idx="104">
                  <c:v>268.82881170971103</c:v>
                </c:pt>
                <c:pt idx="105">
                  <c:v>268.77265895345994</c:v>
                </c:pt>
                <c:pt idx="106">
                  <c:v>268.71950234965601</c:v>
                </c:pt>
                <c:pt idx="107">
                  <c:v>268.64927222648242</c:v>
                </c:pt>
                <c:pt idx="108">
                  <c:v>268.57303871222985</c:v>
                </c:pt>
                <c:pt idx="109">
                  <c:v>268.50482524354197</c:v>
                </c:pt>
                <c:pt idx="110">
                  <c:v>268.41951145191445</c:v>
                </c:pt>
                <c:pt idx="111">
                  <c:v>268.32444309348517</c:v>
                </c:pt>
                <c:pt idx="112">
                  <c:v>268.22252234679712</c:v>
                </c:pt>
                <c:pt idx="113">
                  <c:v>268.10236789604045</c:v>
                </c:pt>
                <c:pt idx="114">
                  <c:v>267.98801287884578</c:v>
                </c:pt>
                <c:pt idx="115">
                  <c:v>267.8501818039033</c:v>
                </c:pt>
                <c:pt idx="116">
                  <c:v>267.71679761063234</c:v>
                </c:pt>
                <c:pt idx="117">
                  <c:v>267.58559013423252</c:v>
                </c:pt>
                <c:pt idx="118">
                  <c:v>267.45912905746025</c:v>
                </c:pt>
                <c:pt idx="119">
                  <c:v>267.33266750288306</c:v>
                </c:pt>
                <c:pt idx="120">
                  <c:v>267.2212930708634</c:v>
                </c:pt>
                <c:pt idx="121">
                  <c:v>267.09263586181288</c:v>
                </c:pt>
                <c:pt idx="122">
                  <c:v>266.95080263124902</c:v>
                </c:pt>
                <c:pt idx="123">
                  <c:v>266.80306119040034</c:v>
                </c:pt>
                <c:pt idx="124">
                  <c:v>266.65864273249105</c:v>
                </c:pt>
                <c:pt idx="125">
                  <c:v>266.48376496336726</c:v>
                </c:pt>
                <c:pt idx="126">
                  <c:v>266.31326283620058</c:v>
                </c:pt>
                <c:pt idx="127">
                  <c:v>266.11646684059326</c:v>
                </c:pt>
                <c:pt idx="128">
                  <c:v>265.88940952430238</c:v>
                </c:pt>
                <c:pt idx="129">
                  <c:v>265.63872216065545</c:v>
                </c:pt>
                <c:pt idx="130">
                  <c:v>265.38897318492701</c:v>
                </c:pt>
                <c:pt idx="131">
                  <c:v>265.1193315823997</c:v>
                </c:pt>
                <c:pt idx="132">
                  <c:v>264.83665615357</c:v>
                </c:pt>
                <c:pt idx="133">
                  <c:v>264.54926381778159</c:v>
                </c:pt>
                <c:pt idx="134">
                  <c:v>264.26125666700375</c:v>
                </c:pt>
                <c:pt idx="135">
                  <c:v>263.98391116499585</c:v>
                </c:pt>
                <c:pt idx="136">
                  <c:v>263.72107814422594</c:v>
                </c:pt>
                <c:pt idx="137">
                  <c:v>263.50798343509189</c:v>
                </c:pt>
                <c:pt idx="138">
                  <c:v>263.30056095444826</c:v>
                </c:pt>
                <c:pt idx="139">
                  <c:v>263.11590356525289</c:v>
                </c:pt>
                <c:pt idx="140">
                  <c:v>262.96411592583729</c:v>
                </c:pt>
                <c:pt idx="141">
                  <c:v>262.84362471620977</c:v>
                </c:pt>
                <c:pt idx="142">
                  <c:v>262.73775347964113</c:v>
                </c:pt>
                <c:pt idx="143">
                  <c:v>262.63918694599687</c:v>
                </c:pt>
                <c:pt idx="144">
                  <c:v>262.55010558075685</c:v>
                </c:pt>
                <c:pt idx="145">
                  <c:v>262.49097027246847</c:v>
                </c:pt>
                <c:pt idx="146">
                  <c:v>262.40519160645664</c:v>
                </c:pt>
                <c:pt idx="147">
                  <c:v>262.32770881474238</c:v>
                </c:pt>
                <c:pt idx="148">
                  <c:v>262.20732515647092</c:v>
                </c:pt>
                <c:pt idx="149">
                  <c:v>262.07074096065156</c:v>
                </c:pt>
                <c:pt idx="150">
                  <c:v>261.92009903394381</c:v>
                </c:pt>
                <c:pt idx="151">
                  <c:v>261.7671220037455</c:v>
                </c:pt>
                <c:pt idx="152">
                  <c:v>261.57092514384328</c:v>
                </c:pt>
                <c:pt idx="153">
                  <c:v>261.3779857490992</c:v>
                </c:pt>
                <c:pt idx="154">
                  <c:v>261.21227883131684</c:v>
                </c:pt>
                <c:pt idx="155">
                  <c:v>261.04917232075911</c:v>
                </c:pt>
                <c:pt idx="156">
                  <c:v>260.89523704226696</c:v>
                </c:pt>
                <c:pt idx="157">
                  <c:v>260.77505837021272</c:v>
                </c:pt>
                <c:pt idx="158">
                  <c:v>260.65961516107194</c:v>
                </c:pt>
                <c:pt idx="159">
                  <c:v>260.57768088994811</c:v>
                </c:pt>
                <c:pt idx="160">
                  <c:v>260.52712149745093</c:v>
                </c:pt>
                <c:pt idx="161">
                  <c:v>260.49923819432036</c:v>
                </c:pt>
                <c:pt idx="162">
                  <c:v>260.48023896566292</c:v>
                </c:pt>
                <c:pt idx="163">
                  <c:v>260.47184325553485</c:v>
                </c:pt>
                <c:pt idx="164">
                  <c:v>260.47357348245589</c:v>
                </c:pt>
                <c:pt idx="165">
                  <c:v>260.45298141536159</c:v>
                </c:pt>
                <c:pt idx="166">
                  <c:v>260.46267213329799</c:v>
                </c:pt>
                <c:pt idx="167">
                  <c:v>260.46114536051573</c:v>
                </c:pt>
                <c:pt idx="168">
                  <c:v>260.45504950807515</c:v>
                </c:pt>
                <c:pt idx="169">
                  <c:v>260.45633281596758</c:v>
                </c:pt>
                <c:pt idx="170">
                  <c:v>260.43513046707972</c:v>
                </c:pt>
                <c:pt idx="171">
                  <c:v>260.35758852417854</c:v>
                </c:pt>
                <c:pt idx="172">
                  <c:v>260.26000823401836</c:v>
                </c:pt>
                <c:pt idx="173">
                  <c:v>260.18386985109538</c:v>
                </c:pt>
                <c:pt idx="174">
                  <c:v>260.09979273927149</c:v>
                </c:pt>
                <c:pt idx="175">
                  <c:v>260.01338705440753</c:v>
                </c:pt>
                <c:pt idx="176">
                  <c:v>259.90464761714247</c:v>
                </c:pt>
                <c:pt idx="177">
                  <c:v>259.76887336189407</c:v>
                </c:pt>
                <c:pt idx="178">
                  <c:v>259.59169785239203</c:v>
                </c:pt>
                <c:pt idx="179">
                  <c:v>259.43025069558632</c:v>
                </c:pt>
                <c:pt idx="180">
                  <c:v>259.24680070058787</c:v>
                </c:pt>
                <c:pt idx="181">
                  <c:v>259.05460753176953</c:v>
                </c:pt>
                <c:pt idx="182">
                  <c:v>258.92509953850504</c:v>
                </c:pt>
                <c:pt idx="183">
                  <c:v>258.79893226136028</c:v>
                </c:pt>
                <c:pt idx="184">
                  <c:v>258.62927253176406</c:v>
                </c:pt>
                <c:pt idx="185">
                  <c:v>258.51556624890026</c:v>
                </c:pt>
                <c:pt idx="186">
                  <c:v>258.40678107419791</c:v>
                </c:pt>
                <c:pt idx="187">
                  <c:v>258.32166174372713</c:v>
                </c:pt>
                <c:pt idx="188">
                  <c:v>258.22374670684769</c:v>
                </c:pt>
                <c:pt idx="189">
                  <c:v>258.1627683579257</c:v>
                </c:pt>
                <c:pt idx="190">
                  <c:v>258.07783022902532</c:v>
                </c:pt>
                <c:pt idx="191">
                  <c:v>258.00633215469412</c:v>
                </c:pt>
                <c:pt idx="192">
                  <c:v>257.92118144973949</c:v>
                </c:pt>
                <c:pt idx="193">
                  <c:v>257.80884786481425</c:v>
                </c:pt>
                <c:pt idx="194">
                  <c:v>257.7059485235078</c:v>
                </c:pt>
                <c:pt idx="195">
                  <c:v>257.59844836355842</c:v>
                </c:pt>
                <c:pt idx="196">
                  <c:v>257.40517468210601</c:v>
                </c:pt>
                <c:pt idx="197">
                  <c:v>257.20666464394714</c:v>
                </c:pt>
                <c:pt idx="198">
                  <c:v>256.97853138497277</c:v>
                </c:pt>
                <c:pt idx="199">
                  <c:v>256.72609757004142</c:v>
                </c:pt>
                <c:pt idx="200">
                  <c:v>256.45749599707347</c:v>
                </c:pt>
                <c:pt idx="201">
                  <c:v>256.16633691489557</c:v>
                </c:pt>
                <c:pt idx="202">
                  <c:v>255.85284103705837</c:v>
                </c:pt>
                <c:pt idx="203">
                  <c:v>255.58413653821162</c:v>
                </c:pt>
                <c:pt idx="204">
                  <c:v>255.31586587963844</c:v>
                </c:pt>
                <c:pt idx="205">
                  <c:v>255.0272881447035</c:v>
                </c:pt>
                <c:pt idx="206">
                  <c:v>254.77721320509264</c:v>
                </c:pt>
                <c:pt idx="207">
                  <c:v>254.55977797948435</c:v>
                </c:pt>
                <c:pt idx="208">
                  <c:v>254.33292703832853</c:v>
                </c:pt>
                <c:pt idx="209">
                  <c:v>254.15490310580267</c:v>
                </c:pt>
                <c:pt idx="210">
                  <c:v>253.9950967566086</c:v>
                </c:pt>
                <c:pt idx="211">
                  <c:v>253.82753668999047</c:v>
                </c:pt>
                <c:pt idx="212">
                  <c:v>253.69249331610845</c:v>
                </c:pt>
                <c:pt idx="213">
                  <c:v>253.60412341445027</c:v>
                </c:pt>
                <c:pt idx="214">
                  <c:v>253.49050761402879</c:v>
                </c:pt>
                <c:pt idx="215">
                  <c:v>253.32429122477231</c:v>
                </c:pt>
                <c:pt idx="216">
                  <c:v>253.17999610164378</c:v>
                </c:pt>
                <c:pt idx="217">
                  <c:v>253.01663260297204</c:v>
                </c:pt>
                <c:pt idx="218">
                  <c:v>252.85130010758132</c:v>
                </c:pt>
                <c:pt idx="219">
                  <c:v>252.6945494417389</c:v>
                </c:pt>
                <c:pt idx="220">
                  <c:v>252.47160478325563</c:v>
                </c:pt>
                <c:pt idx="221">
                  <c:v>252.28047112737616</c:v>
                </c:pt>
                <c:pt idx="222">
                  <c:v>252.11498626731796</c:v>
                </c:pt>
                <c:pt idx="223">
                  <c:v>251.91252315919724</c:v>
                </c:pt>
                <c:pt idx="224">
                  <c:v>251.64450550788791</c:v>
                </c:pt>
                <c:pt idx="225">
                  <c:v>251.39381824249628</c:v>
                </c:pt>
                <c:pt idx="226">
                  <c:v>251.21210434803331</c:v>
                </c:pt>
                <c:pt idx="227">
                  <c:v>251.0436204851795</c:v>
                </c:pt>
                <c:pt idx="228">
                  <c:v>250.86524405411376</c:v>
                </c:pt>
                <c:pt idx="229">
                  <c:v>250.70330936182987</c:v>
                </c:pt>
                <c:pt idx="230">
                  <c:v>250.47700946815362</c:v>
                </c:pt>
                <c:pt idx="231">
                  <c:v>250.30724513780075</c:v>
                </c:pt>
                <c:pt idx="232">
                  <c:v>250.13454983570057</c:v>
                </c:pt>
                <c:pt idx="233">
                  <c:v>249.96219756931868</c:v>
                </c:pt>
                <c:pt idx="234">
                  <c:v>249.80178071196516</c:v>
                </c:pt>
                <c:pt idx="235">
                  <c:v>249.63437468311662</c:v>
                </c:pt>
                <c:pt idx="236">
                  <c:v>249.48317646291022</c:v>
                </c:pt>
                <c:pt idx="237">
                  <c:v>249.26662298108315</c:v>
                </c:pt>
                <c:pt idx="238">
                  <c:v>249.01375645626754</c:v>
                </c:pt>
                <c:pt idx="239">
                  <c:v>248.7513506911327</c:v>
                </c:pt>
                <c:pt idx="240">
                  <c:v>248.48038842053808</c:v>
                </c:pt>
                <c:pt idx="241">
                  <c:v>248.29763395357034</c:v>
                </c:pt>
                <c:pt idx="242">
                  <c:v>248.10011697899307</c:v>
                </c:pt>
                <c:pt idx="243">
                  <c:v>247.90276630530258</c:v>
                </c:pt>
                <c:pt idx="244">
                  <c:v>247.7142869350408</c:v>
                </c:pt>
                <c:pt idx="245">
                  <c:v>247.52122860311667</c:v>
                </c:pt>
                <c:pt idx="246">
                  <c:v>247.40678247130273</c:v>
                </c:pt>
                <c:pt idx="247">
                  <c:v>247.26337209200105</c:v>
                </c:pt>
                <c:pt idx="248">
                  <c:v>247.20668855220185</c:v>
                </c:pt>
                <c:pt idx="249">
                  <c:v>247.1756891874814</c:v>
                </c:pt>
                <c:pt idx="250">
                  <c:v>247.17816217854545</c:v>
                </c:pt>
                <c:pt idx="251">
                  <c:v>247.16459442791219</c:v>
                </c:pt>
                <c:pt idx="252">
                  <c:v>247.08575786621458</c:v>
                </c:pt>
                <c:pt idx="253">
                  <c:v>247.02373189260402</c:v>
                </c:pt>
                <c:pt idx="254">
                  <c:v>246.96188604643581</c:v>
                </c:pt>
                <c:pt idx="255">
                  <c:v>246.85575675086466</c:v>
                </c:pt>
                <c:pt idx="256">
                  <c:v>246.74181228658134</c:v>
                </c:pt>
                <c:pt idx="257">
                  <c:v>246.50728185442262</c:v>
                </c:pt>
                <c:pt idx="258">
                  <c:v>246.23339377683308</c:v>
                </c:pt>
                <c:pt idx="259">
                  <c:v>245.9337536359248</c:v>
                </c:pt>
                <c:pt idx="260">
                  <c:v>245.65192226865616</c:v>
                </c:pt>
                <c:pt idx="261">
                  <c:v>245.37189647371284</c:v>
                </c:pt>
                <c:pt idx="262">
                  <c:v>245.12433854588753</c:v>
                </c:pt>
                <c:pt idx="263">
                  <c:v>244.88860271180693</c:v>
                </c:pt>
                <c:pt idx="264">
                  <c:v>244.61303761631032</c:v>
                </c:pt>
                <c:pt idx="265">
                  <c:v>244.23956519977168</c:v>
                </c:pt>
                <c:pt idx="266">
                  <c:v>243.87420609812409</c:v>
                </c:pt>
                <c:pt idx="267">
                  <c:v>243.52029789998826</c:v>
                </c:pt>
                <c:pt idx="268">
                  <c:v>243.22260094075673</c:v>
                </c:pt>
                <c:pt idx="269">
                  <c:v>242.97524082585244</c:v>
                </c:pt>
                <c:pt idx="270">
                  <c:v>242.70765773318021</c:v>
                </c:pt>
                <c:pt idx="271">
                  <c:v>242.39568089806474</c:v>
                </c:pt>
                <c:pt idx="272">
                  <c:v>242.09860226484443</c:v>
                </c:pt>
                <c:pt idx="273">
                  <c:v>241.79249450597112</c:v>
                </c:pt>
                <c:pt idx="274">
                  <c:v>241.46529485240987</c:v>
                </c:pt>
                <c:pt idx="275">
                  <c:v>241.16823949536428</c:v>
                </c:pt>
                <c:pt idx="276">
                  <c:v>240.98598702489147</c:v>
                </c:pt>
                <c:pt idx="277">
                  <c:v>240.83655568964446</c:v>
                </c:pt>
                <c:pt idx="278">
                  <c:v>240.71380775293227</c:v>
                </c:pt>
                <c:pt idx="279">
                  <c:v>240.61381251150846</c:v>
                </c:pt>
                <c:pt idx="280">
                  <c:v>240.47544677540591</c:v>
                </c:pt>
                <c:pt idx="281">
                  <c:v>240.33827343266015</c:v>
                </c:pt>
                <c:pt idx="282">
                  <c:v>240.2495112520422</c:v>
                </c:pt>
                <c:pt idx="283">
                  <c:v>240.08912187252398</c:v>
                </c:pt>
                <c:pt idx="284">
                  <c:v>239.91249601099418</c:v>
                </c:pt>
                <c:pt idx="285">
                  <c:v>239.76512879829482</c:v>
                </c:pt>
                <c:pt idx="286">
                  <c:v>239.62682786600234</c:v>
                </c:pt>
                <c:pt idx="287">
                  <c:v>239.43586647912034</c:v>
                </c:pt>
                <c:pt idx="288">
                  <c:v>239.18602189083836</c:v>
                </c:pt>
                <c:pt idx="289">
                  <c:v>238.95585002730786</c:v>
                </c:pt>
                <c:pt idx="290">
                  <c:v>238.68854663176035</c:v>
                </c:pt>
                <c:pt idx="291">
                  <c:v>238.46771244429942</c:v>
                </c:pt>
                <c:pt idx="292">
                  <c:v>238.25140156018239</c:v>
                </c:pt>
                <c:pt idx="293">
                  <c:v>237.98448153230757</c:v>
                </c:pt>
                <c:pt idx="294">
                  <c:v>237.75317216034952</c:v>
                </c:pt>
                <c:pt idx="295">
                  <c:v>237.53218956895685</c:v>
                </c:pt>
                <c:pt idx="296">
                  <c:v>237.34976533136279</c:v>
                </c:pt>
                <c:pt idx="297">
                  <c:v>237.14829013721734</c:v>
                </c:pt>
                <c:pt idx="298">
                  <c:v>236.95848310163791</c:v>
                </c:pt>
                <c:pt idx="299">
                  <c:v>236.81574557092344</c:v>
                </c:pt>
                <c:pt idx="300">
                  <c:v>236.62002627637216</c:v>
                </c:pt>
                <c:pt idx="301">
                  <c:v>236.43991979047559</c:v>
                </c:pt>
                <c:pt idx="302">
                  <c:v>236.20410959204628</c:v>
                </c:pt>
                <c:pt idx="303">
                  <c:v>235.96006531869469</c:v>
                </c:pt>
                <c:pt idx="304">
                  <c:v>235.72651808546902</c:v>
                </c:pt>
                <c:pt idx="305">
                  <c:v>235.43300694395387</c:v>
                </c:pt>
                <c:pt idx="306">
                  <c:v>235.19519436817311</c:v>
                </c:pt>
                <c:pt idx="307">
                  <c:v>234.90621809616258</c:v>
                </c:pt>
                <c:pt idx="308">
                  <c:v>234.60996718725124</c:v>
                </c:pt>
                <c:pt idx="309">
                  <c:v>234.30688792434469</c:v>
                </c:pt>
                <c:pt idx="310">
                  <c:v>234.00025393748783</c:v>
                </c:pt>
                <c:pt idx="311">
                  <c:v>233.72908096693152</c:v>
                </c:pt>
                <c:pt idx="312">
                  <c:v>233.4244414773062</c:v>
                </c:pt>
                <c:pt idx="313">
                  <c:v>233.16565878983371</c:v>
                </c:pt>
                <c:pt idx="314">
                  <c:v>232.93477084430091</c:v>
                </c:pt>
                <c:pt idx="315">
                  <c:v>232.70523006833042</c:v>
                </c:pt>
                <c:pt idx="316">
                  <c:v>232.54582945019325</c:v>
                </c:pt>
                <c:pt idx="317">
                  <c:v>232.34135924552299</c:v>
                </c:pt>
                <c:pt idx="318">
                  <c:v>232.18724806005349</c:v>
                </c:pt>
                <c:pt idx="319">
                  <c:v>232.07842993069576</c:v>
                </c:pt>
                <c:pt idx="320">
                  <c:v>231.92312667246702</c:v>
                </c:pt>
                <c:pt idx="321">
                  <c:v>231.72600592682488</c:v>
                </c:pt>
                <c:pt idx="322">
                  <c:v>231.50641148753556</c:v>
                </c:pt>
                <c:pt idx="323">
                  <c:v>231.41630080201554</c:v>
                </c:pt>
                <c:pt idx="324">
                  <c:v>231.31223764959068</c:v>
                </c:pt>
                <c:pt idx="325">
                  <c:v>231.18981087350915</c:v>
                </c:pt>
                <c:pt idx="326">
                  <c:v>231.06189676359747</c:v>
                </c:pt>
                <c:pt idx="327">
                  <c:v>230.88995399276197</c:v>
                </c:pt>
                <c:pt idx="328">
                  <c:v>230.76145912229862</c:v>
                </c:pt>
                <c:pt idx="329">
                  <c:v>230.64250749559778</c:v>
                </c:pt>
                <c:pt idx="330">
                  <c:v>230.52671521045829</c:v>
                </c:pt>
                <c:pt idx="331">
                  <c:v>230.47963728654577</c:v>
                </c:pt>
                <c:pt idx="332">
                  <c:v>230.47738799988906</c:v>
                </c:pt>
                <c:pt idx="333">
                  <c:v>230.50091971444374</c:v>
                </c:pt>
                <c:pt idx="334">
                  <c:v>230.51331313210432</c:v>
                </c:pt>
                <c:pt idx="335">
                  <c:v>230.55062663681031</c:v>
                </c:pt>
                <c:pt idx="336">
                  <c:v>230.56520594553814</c:v>
                </c:pt>
                <c:pt idx="337">
                  <c:v>230.60427011115615</c:v>
                </c:pt>
                <c:pt idx="338">
                  <c:v>230.62926235188201</c:v>
                </c:pt>
                <c:pt idx="339">
                  <c:v>230.63506062586731</c:v>
                </c:pt>
                <c:pt idx="340">
                  <c:v>230.54272465153096</c:v>
                </c:pt>
                <c:pt idx="341">
                  <c:v>230.44043871727973</c:v>
                </c:pt>
                <c:pt idx="342">
                  <c:v>230.29719933503711</c:v>
                </c:pt>
                <c:pt idx="343">
                  <c:v>230.15832509877268</c:v>
                </c:pt>
                <c:pt idx="344">
                  <c:v>230.00188629916195</c:v>
                </c:pt>
                <c:pt idx="345">
                  <c:v>229.79343946509971</c:v>
                </c:pt>
                <c:pt idx="346">
                  <c:v>229.58731665692378</c:v>
                </c:pt>
                <c:pt idx="347">
                  <c:v>229.47472984956448</c:v>
                </c:pt>
                <c:pt idx="348">
                  <c:v>229.26414396345155</c:v>
                </c:pt>
                <c:pt idx="349">
                  <c:v>229.16527879825392</c:v>
                </c:pt>
                <c:pt idx="350">
                  <c:v>229.02794811108646</c:v>
                </c:pt>
                <c:pt idx="351">
                  <c:v>229.01705647361479</c:v>
                </c:pt>
                <c:pt idx="352">
                  <c:v>229.00281566842025</c:v>
                </c:pt>
                <c:pt idx="353">
                  <c:v>229.00571146563618</c:v>
                </c:pt>
                <c:pt idx="354">
                  <c:v>229.00225057937612</c:v>
                </c:pt>
                <c:pt idx="355">
                  <c:v>228.9462470542324</c:v>
                </c:pt>
                <c:pt idx="356">
                  <c:v>228.85201205301254</c:v>
                </c:pt>
                <c:pt idx="357">
                  <c:v>228.69932797829026</c:v>
                </c:pt>
                <c:pt idx="358">
                  <c:v>228.4983949236512</c:v>
                </c:pt>
                <c:pt idx="359">
                  <c:v>228.40353545628503</c:v>
                </c:pt>
                <c:pt idx="360">
                  <c:v>228.20021417626717</c:v>
                </c:pt>
                <c:pt idx="361">
                  <c:v>227.96420216065374</c:v>
                </c:pt>
                <c:pt idx="362">
                  <c:v>227.71133475834955</c:v>
                </c:pt>
                <c:pt idx="363">
                  <c:v>227.44111058673303</c:v>
                </c:pt>
                <c:pt idx="364">
                  <c:v>227.20798594384013</c:v>
                </c:pt>
                <c:pt idx="365">
                  <c:v>226.98154427766471</c:v>
                </c:pt>
                <c:pt idx="366">
                  <c:v>226.82465730579707</c:v>
                </c:pt>
                <c:pt idx="367">
                  <c:v>226.72807216216097</c:v>
                </c:pt>
                <c:pt idx="368">
                  <c:v>226.65786102786535</c:v>
                </c:pt>
                <c:pt idx="369">
                  <c:v>226.58774631274875</c:v>
                </c:pt>
                <c:pt idx="370">
                  <c:v>226.49358086262296</c:v>
                </c:pt>
                <c:pt idx="371">
                  <c:v>226.48034458958358</c:v>
                </c:pt>
                <c:pt idx="372">
                  <c:v>226.5167759626942</c:v>
                </c:pt>
                <c:pt idx="373">
                  <c:v>226.47812297990558</c:v>
                </c:pt>
                <c:pt idx="374">
                  <c:v>226.46526730511403</c:v>
                </c:pt>
                <c:pt idx="375">
                  <c:v>226.43174685173543</c:v>
                </c:pt>
                <c:pt idx="376">
                  <c:v>226.40311829070365</c:v>
                </c:pt>
                <c:pt idx="377">
                  <c:v>226.39203728537944</c:v>
                </c:pt>
                <c:pt idx="378">
                  <c:v>226.26815011924538</c:v>
                </c:pt>
                <c:pt idx="379">
                  <c:v>226.09155297723001</c:v>
                </c:pt>
                <c:pt idx="380">
                  <c:v>225.96169762684991</c:v>
                </c:pt>
                <c:pt idx="381">
                  <c:v>225.86990530402082</c:v>
                </c:pt>
                <c:pt idx="382">
                  <c:v>225.68632841714387</c:v>
                </c:pt>
                <c:pt idx="383">
                  <c:v>225.49913857815685</c:v>
                </c:pt>
                <c:pt idx="384">
                  <c:v>225.364900955888</c:v>
                </c:pt>
                <c:pt idx="385">
                  <c:v>225.23065965088384</c:v>
                </c:pt>
                <c:pt idx="386">
                  <c:v>225.10238519599781</c:v>
                </c:pt>
                <c:pt idx="387">
                  <c:v>224.93685192277334</c:v>
                </c:pt>
                <c:pt idx="388">
                  <c:v>224.75641825004209</c:v>
                </c:pt>
                <c:pt idx="389">
                  <c:v>224.64979129448483</c:v>
                </c:pt>
                <c:pt idx="390">
                  <c:v>224.57002814784741</c:v>
                </c:pt>
                <c:pt idx="391">
                  <c:v>224.4420755210848</c:v>
                </c:pt>
                <c:pt idx="392">
                  <c:v>224.27788113121036</c:v>
                </c:pt>
                <c:pt idx="393">
                  <c:v>224.15860384001513</c:v>
                </c:pt>
                <c:pt idx="394">
                  <c:v>224.02927891859389</c:v>
                </c:pt>
                <c:pt idx="395">
                  <c:v>223.86498528663569</c:v>
                </c:pt>
                <c:pt idx="396">
                  <c:v>223.64871293831646</c:v>
                </c:pt>
                <c:pt idx="397">
                  <c:v>223.40319667376312</c:v>
                </c:pt>
                <c:pt idx="398">
                  <c:v>223.1647867098871</c:v>
                </c:pt>
                <c:pt idx="399">
                  <c:v>222.85070310895398</c:v>
                </c:pt>
                <c:pt idx="400">
                  <c:v>222.56172834622348</c:v>
                </c:pt>
                <c:pt idx="401">
                  <c:v>222.33348587960563</c:v>
                </c:pt>
                <c:pt idx="402">
                  <c:v>222.11308720484226</c:v>
                </c:pt>
                <c:pt idx="403">
                  <c:v>221.90620714249019</c:v>
                </c:pt>
                <c:pt idx="404">
                  <c:v>221.72353620069535</c:v>
                </c:pt>
                <c:pt idx="405">
                  <c:v>221.5821949617013</c:v>
                </c:pt>
                <c:pt idx="406">
                  <c:v>221.42635252577264</c:v>
                </c:pt>
                <c:pt idx="407">
                  <c:v>221.32139558131456</c:v>
                </c:pt>
                <c:pt idx="408">
                  <c:v>221.23308559775973</c:v>
                </c:pt>
                <c:pt idx="409">
                  <c:v>221.10307457079017</c:v>
                </c:pt>
                <c:pt idx="410">
                  <c:v>221.00708857960237</c:v>
                </c:pt>
                <c:pt idx="411">
                  <c:v>220.87226712989244</c:v>
                </c:pt>
                <c:pt idx="412">
                  <c:v>220.64226586440225</c:v>
                </c:pt>
                <c:pt idx="413">
                  <c:v>220.34617115306446</c:v>
                </c:pt>
                <c:pt idx="414">
                  <c:v>220.03801874281058</c:v>
                </c:pt>
                <c:pt idx="415">
                  <c:v>219.76338985245025</c:v>
                </c:pt>
                <c:pt idx="416">
                  <c:v>219.47568909599647</c:v>
                </c:pt>
                <c:pt idx="417">
                  <c:v>219.20590049309965</c:v>
                </c:pt>
                <c:pt idx="418">
                  <c:v>218.95652758584583</c:v>
                </c:pt>
                <c:pt idx="419">
                  <c:v>218.7561482371442</c:v>
                </c:pt>
                <c:pt idx="420">
                  <c:v>218.52754300036372</c:v>
                </c:pt>
                <c:pt idx="421">
                  <c:v>218.3205929330488</c:v>
                </c:pt>
                <c:pt idx="422">
                  <c:v>218.0655048438322</c:v>
                </c:pt>
                <c:pt idx="423">
                  <c:v>217.84424742470617</c:v>
                </c:pt>
                <c:pt idx="424">
                  <c:v>217.71622174039263</c:v>
                </c:pt>
                <c:pt idx="425">
                  <c:v>217.548210080286</c:v>
                </c:pt>
                <c:pt idx="426">
                  <c:v>217.25482966427617</c:v>
                </c:pt>
                <c:pt idx="427">
                  <c:v>216.93674160501178</c:v>
                </c:pt>
                <c:pt idx="428">
                  <c:v>216.53406930481825</c:v>
                </c:pt>
                <c:pt idx="429">
                  <c:v>216.1453452704593</c:v>
                </c:pt>
                <c:pt idx="430">
                  <c:v>215.65148003955389</c:v>
                </c:pt>
                <c:pt idx="431">
                  <c:v>215.31919208706381</c:v>
                </c:pt>
                <c:pt idx="432">
                  <c:v>214.95669845283351</c:v>
                </c:pt>
                <c:pt idx="433">
                  <c:v>214.63260496705229</c:v>
                </c:pt>
                <c:pt idx="434">
                  <c:v>214.3379494071489</c:v>
                </c:pt>
                <c:pt idx="435">
                  <c:v>214.06054377127631</c:v>
                </c:pt>
                <c:pt idx="436">
                  <c:v>213.86213322075267</c:v>
                </c:pt>
                <c:pt idx="437">
                  <c:v>213.71396098585618</c:v>
                </c:pt>
                <c:pt idx="438">
                  <c:v>213.65125247476215</c:v>
                </c:pt>
                <c:pt idx="439">
                  <c:v>213.67854685444973</c:v>
                </c:pt>
                <c:pt idx="440">
                  <c:v>213.61825896297199</c:v>
                </c:pt>
                <c:pt idx="441">
                  <c:v>213.56456779402529</c:v>
                </c:pt>
                <c:pt idx="442">
                  <c:v>213.37196537244961</c:v>
                </c:pt>
                <c:pt idx="443">
                  <c:v>213.24086076848712</c:v>
                </c:pt>
                <c:pt idx="444">
                  <c:v>213.15726965892151</c:v>
                </c:pt>
                <c:pt idx="445">
                  <c:v>213.14163628224546</c:v>
                </c:pt>
                <c:pt idx="446">
                  <c:v>213.0553544662599</c:v>
                </c:pt>
                <c:pt idx="447">
                  <c:v>212.94822388772874</c:v>
                </c:pt>
                <c:pt idx="448">
                  <c:v>212.86059500358567</c:v>
                </c:pt>
                <c:pt idx="449">
                  <c:v>212.72458024573916</c:v>
                </c:pt>
                <c:pt idx="450">
                  <c:v>212.6016677684311</c:v>
                </c:pt>
                <c:pt idx="451">
                  <c:v>212.46794861440716</c:v>
                </c:pt>
                <c:pt idx="452">
                  <c:v>212.33704655508024</c:v>
                </c:pt>
                <c:pt idx="453">
                  <c:v>212.28285152069066</c:v>
                </c:pt>
                <c:pt idx="454">
                  <c:v>212.14557350610244</c:v>
                </c:pt>
                <c:pt idx="455">
                  <c:v>212.02084503371489</c:v>
                </c:pt>
                <c:pt idx="456">
                  <c:v>211.79591807579371</c:v>
                </c:pt>
                <c:pt idx="457">
                  <c:v>211.5527172005707</c:v>
                </c:pt>
                <c:pt idx="458">
                  <c:v>211.33475562448811</c:v>
                </c:pt>
                <c:pt idx="459">
                  <c:v>211.15770947423354</c:v>
                </c:pt>
                <c:pt idx="460">
                  <c:v>210.97364960606239</c:v>
                </c:pt>
                <c:pt idx="461">
                  <c:v>210.72827720616655</c:v>
                </c:pt>
                <c:pt idx="462">
                  <c:v>210.57588557416753</c:v>
                </c:pt>
                <c:pt idx="463">
                  <c:v>210.54832226312868</c:v>
                </c:pt>
                <c:pt idx="464">
                  <c:v>210.44305387259718</c:v>
                </c:pt>
                <c:pt idx="465">
                  <c:v>210.33889195831878</c:v>
                </c:pt>
                <c:pt idx="466">
                  <c:v>210.20971117332635</c:v>
                </c:pt>
                <c:pt idx="467">
                  <c:v>210.25487343143976</c:v>
                </c:pt>
                <c:pt idx="468">
                  <c:v>210.27238067187361</c:v>
                </c:pt>
                <c:pt idx="469">
                  <c:v>210.31564413817244</c:v>
                </c:pt>
                <c:pt idx="470">
                  <c:v>210.42138022395332</c:v>
                </c:pt>
                <c:pt idx="471">
                  <c:v>210.49023981647093</c:v>
                </c:pt>
                <c:pt idx="472">
                  <c:v>210.60421160459322</c:v>
                </c:pt>
                <c:pt idx="473">
                  <c:v>210.66605163816106</c:v>
                </c:pt>
                <c:pt idx="474">
                  <c:v>210.70595880201697</c:v>
                </c:pt>
                <c:pt idx="475">
                  <c:v>210.79896970484475</c:v>
                </c:pt>
                <c:pt idx="476">
                  <c:v>210.9509542266006</c:v>
                </c:pt>
                <c:pt idx="477">
                  <c:v>211.10699761962067</c:v>
                </c:pt>
                <c:pt idx="478">
                  <c:v>211.08609722504792</c:v>
                </c:pt>
                <c:pt idx="479">
                  <c:v>211.14993531894916</c:v>
                </c:pt>
                <c:pt idx="480">
                  <c:v>211.19104682022922</c:v>
                </c:pt>
                <c:pt idx="481">
                  <c:v>211.0574775500663</c:v>
                </c:pt>
                <c:pt idx="482">
                  <c:v>210.89747160549288</c:v>
                </c:pt>
                <c:pt idx="483">
                  <c:v>210.78168414919296</c:v>
                </c:pt>
                <c:pt idx="484">
                  <c:v>210.59654228889343</c:v>
                </c:pt>
                <c:pt idx="485">
                  <c:v>210.44769876960936</c:v>
                </c:pt>
                <c:pt idx="486">
                  <c:v>210.32637582257067</c:v>
                </c:pt>
                <c:pt idx="487">
                  <c:v>210.26871469557673</c:v>
                </c:pt>
                <c:pt idx="488">
                  <c:v>210.26320499922957</c:v>
                </c:pt>
                <c:pt idx="489">
                  <c:v>210.2837117687852</c:v>
                </c:pt>
                <c:pt idx="490">
                  <c:v>210.26560867654013</c:v>
                </c:pt>
                <c:pt idx="491">
                  <c:v>210.09145429872575</c:v>
                </c:pt>
                <c:pt idx="492">
                  <c:v>210.01077022606609</c:v>
                </c:pt>
                <c:pt idx="493">
                  <c:v>210.05052346608102</c:v>
                </c:pt>
                <c:pt idx="494">
                  <c:v>210.06146508242455</c:v>
                </c:pt>
                <c:pt idx="495">
                  <c:v>210.16137542851979</c:v>
                </c:pt>
                <c:pt idx="496">
                  <c:v>210.13889122870864</c:v>
                </c:pt>
                <c:pt idx="497">
                  <c:v>210.13075463374568</c:v>
                </c:pt>
                <c:pt idx="498">
                  <c:v>210.04464439935015</c:v>
                </c:pt>
                <c:pt idx="499">
                  <c:v>209.92594004968979</c:v>
                </c:pt>
                <c:pt idx="500">
                  <c:v>209.82816435648982</c:v>
                </c:pt>
                <c:pt idx="501">
                  <c:v>209.64429769154756</c:v>
                </c:pt>
                <c:pt idx="502">
                  <c:v>209.5175686489853</c:v>
                </c:pt>
                <c:pt idx="503">
                  <c:v>209.3474723062667</c:v>
                </c:pt>
                <c:pt idx="504">
                  <c:v>209.19298357412111</c:v>
                </c:pt>
                <c:pt idx="505">
                  <c:v>209.02759654697437</c:v>
                </c:pt>
                <c:pt idx="506">
                  <c:v>208.87450898868175</c:v>
                </c:pt>
                <c:pt idx="507">
                  <c:v>208.79154899141457</c:v>
                </c:pt>
                <c:pt idx="508">
                  <c:v>208.77499957070586</c:v>
                </c:pt>
                <c:pt idx="509">
                  <c:v>208.7925805151263</c:v>
                </c:pt>
                <c:pt idx="510">
                  <c:v>208.77827011487207</c:v>
                </c:pt>
                <c:pt idx="511">
                  <c:v>208.78040464030366</c:v>
                </c:pt>
                <c:pt idx="512">
                  <c:v>208.87008781878129</c:v>
                </c:pt>
                <c:pt idx="513">
                  <c:v>208.96252517637373</c:v>
                </c:pt>
                <c:pt idx="514">
                  <c:v>209.21167711962445</c:v>
                </c:pt>
                <c:pt idx="515">
                  <c:v>209.31857861394192</c:v>
                </c:pt>
                <c:pt idx="516">
                  <c:v>209.43394069451099</c:v>
                </c:pt>
                <c:pt idx="517">
                  <c:v>209.63939409228701</c:v>
                </c:pt>
                <c:pt idx="518">
                  <c:v>209.80454932997523</c:v>
                </c:pt>
                <c:pt idx="519">
                  <c:v>209.92799464941791</c:v>
                </c:pt>
                <c:pt idx="520">
                  <c:v>210.10902185415264</c:v>
                </c:pt>
                <c:pt idx="521">
                  <c:v>210.33438237756596</c:v>
                </c:pt>
                <c:pt idx="522">
                  <c:v>210.53986658557287</c:v>
                </c:pt>
                <c:pt idx="523">
                  <c:v>210.78767732163848</c:v>
                </c:pt>
                <c:pt idx="524">
                  <c:v>211.18180905841223</c:v>
                </c:pt>
                <c:pt idx="525">
                  <c:v>211.5249330313913</c:v>
                </c:pt>
                <c:pt idx="526">
                  <c:v>211.95744465280873</c:v>
                </c:pt>
                <c:pt idx="527">
                  <c:v>212.44722939770764</c:v>
                </c:pt>
                <c:pt idx="528">
                  <c:v>212.78567901964601</c:v>
                </c:pt>
                <c:pt idx="529">
                  <c:v>213.23982895384106</c:v>
                </c:pt>
                <c:pt idx="530">
                  <c:v>213.49182272511644</c:v>
                </c:pt>
                <c:pt idx="531">
                  <c:v>213.69451795540635</c:v>
                </c:pt>
                <c:pt idx="532">
                  <c:v>213.95417721233673</c:v>
                </c:pt>
                <c:pt idx="533">
                  <c:v>214.31920561949539</c:v>
                </c:pt>
                <c:pt idx="534">
                  <c:v>214.66463361286469</c:v>
                </c:pt>
                <c:pt idx="535">
                  <c:v>214.95968560717449</c:v>
                </c:pt>
                <c:pt idx="536">
                  <c:v>215.11884990077874</c:v>
                </c:pt>
                <c:pt idx="537">
                  <c:v>215.16756040483537</c:v>
                </c:pt>
                <c:pt idx="538">
                  <c:v>215.12519809020984</c:v>
                </c:pt>
                <c:pt idx="539">
                  <c:v>215.04143547885619</c:v>
                </c:pt>
                <c:pt idx="540">
                  <c:v>214.9154801370461</c:v>
                </c:pt>
                <c:pt idx="541">
                  <c:v>214.96248953195686</c:v>
                </c:pt>
                <c:pt idx="542">
                  <c:v>215.15459503274406</c:v>
                </c:pt>
                <c:pt idx="543">
                  <c:v>215.21526576915494</c:v>
                </c:pt>
                <c:pt idx="544">
                  <c:v>215.23055771725626</c:v>
                </c:pt>
                <c:pt idx="545">
                  <c:v>215.18700666559488</c:v>
                </c:pt>
                <c:pt idx="546">
                  <c:v>215.08339981462262</c:v>
                </c:pt>
                <c:pt idx="547">
                  <c:v>215.04864467738236</c:v>
                </c:pt>
                <c:pt idx="548">
                  <c:v>215.15249446316753</c:v>
                </c:pt>
                <c:pt idx="549">
                  <c:v>215.28742193426541</c:v>
                </c:pt>
                <c:pt idx="550">
                  <c:v>215.47374993514723</c:v>
                </c:pt>
                <c:pt idx="551">
                  <c:v>215.63881354517537</c:v>
                </c:pt>
                <c:pt idx="552">
                  <c:v>215.85215232960897</c:v>
                </c:pt>
                <c:pt idx="553">
                  <c:v>215.89389664735759</c:v>
                </c:pt>
                <c:pt idx="554">
                  <c:v>215.99449449625632</c:v>
                </c:pt>
                <c:pt idx="555">
                  <c:v>216.08027530783397</c:v>
                </c:pt>
                <c:pt idx="556">
                  <c:v>216.20492678466013</c:v>
                </c:pt>
                <c:pt idx="557">
                  <c:v>216.36499991105396</c:v>
                </c:pt>
                <c:pt idx="558">
                  <c:v>216.61111943566814</c:v>
                </c:pt>
                <c:pt idx="559">
                  <c:v>216.76385246799646</c:v>
                </c:pt>
                <c:pt idx="560">
                  <c:v>216.83117475811406</c:v>
                </c:pt>
                <c:pt idx="561">
                  <c:v>217.05215519101637</c:v>
                </c:pt>
                <c:pt idx="562">
                  <c:v>217.14689312128058</c:v>
                </c:pt>
                <c:pt idx="563">
                  <c:v>217.16604959904393</c:v>
                </c:pt>
                <c:pt idx="564">
                  <c:v>217.1407781633738</c:v>
                </c:pt>
                <c:pt idx="565">
                  <c:v>217.05123012525934</c:v>
                </c:pt>
                <c:pt idx="566">
                  <c:v>216.95728756615435</c:v>
                </c:pt>
                <c:pt idx="567">
                  <c:v>216.95514538216148</c:v>
                </c:pt>
                <c:pt idx="568">
                  <c:v>217.01567539703578</c:v>
                </c:pt>
                <c:pt idx="569">
                  <c:v>216.89700613627457</c:v>
                </c:pt>
                <c:pt idx="570">
                  <c:v>216.80991649291198</c:v>
                </c:pt>
                <c:pt idx="571">
                  <c:v>216.80633075157488</c:v>
                </c:pt>
                <c:pt idx="572">
                  <c:v>216.662811181748</c:v>
                </c:pt>
                <c:pt idx="573">
                  <c:v>216.47452859844265</c:v>
                </c:pt>
                <c:pt idx="574">
                  <c:v>216.35943747082572</c:v>
                </c:pt>
                <c:pt idx="575">
                  <c:v>216.22089093041831</c:v>
                </c:pt>
                <c:pt idx="576">
                  <c:v>216.12531893509208</c:v>
                </c:pt>
                <c:pt idx="577">
                  <c:v>215.77157711221219</c:v>
                </c:pt>
                <c:pt idx="578">
                  <c:v>215.16080993260181</c:v>
                </c:pt>
                <c:pt idx="579">
                  <c:v>214.48601841245113</c:v>
                </c:pt>
                <c:pt idx="580">
                  <c:v>213.81958300391503</c:v>
                </c:pt>
                <c:pt idx="581">
                  <c:v>213.07164079177539</c:v>
                </c:pt>
                <c:pt idx="582">
                  <c:v>212.4209951835434</c:v>
                </c:pt>
                <c:pt idx="583">
                  <c:v>211.7499675721092</c:v>
                </c:pt>
                <c:pt idx="584">
                  <c:v>211.19373616967349</c:v>
                </c:pt>
                <c:pt idx="585">
                  <c:v>210.70782842661603</c:v>
                </c:pt>
                <c:pt idx="586">
                  <c:v>210.3833101393468</c:v>
                </c:pt>
                <c:pt idx="587">
                  <c:v>210.01156829120035</c:v>
                </c:pt>
                <c:pt idx="588">
                  <c:v>209.764398611584</c:v>
                </c:pt>
                <c:pt idx="589">
                  <c:v>209.64629613372625</c:v>
                </c:pt>
                <c:pt idx="590">
                  <c:v>209.49426837368</c:v>
                </c:pt>
                <c:pt idx="591">
                  <c:v>209.44430770044741</c:v>
                </c:pt>
                <c:pt idx="592">
                  <c:v>209.53048713130809</c:v>
                </c:pt>
                <c:pt idx="593">
                  <c:v>209.50598177199714</c:v>
                </c:pt>
                <c:pt idx="594">
                  <c:v>209.5160158611022</c:v>
                </c:pt>
                <c:pt idx="595">
                  <c:v>209.61647916371663</c:v>
                </c:pt>
                <c:pt idx="596">
                  <c:v>209.63115590669452</c:v>
                </c:pt>
                <c:pt idx="597">
                  <c:v>209.48767485015566</c:v>
                </c:pt>
                <c:pt idx="598">
                  <c:v>209.37745532638735</c:v>
                </c:pt>
                <c:pt idx="599">
                  <c:v>209.3317394098236</c:v>
                </c:pt>
                <c:pt idx="600">
                  <c:v>209.28492351810542</c:v>
                </c:pt>
                <c:pt idx="601">
                  <c:v>209.13876646864131</c:v>
                </c:pt>
                <c:pt idx="602">
                  <c:v>208.91586841236469</c:v>
                </c:pt>
                <c:pt idx="603">
                  <c:v>208.66029092557292</c:v>
                </c:pt>
                <c:pt idx="604">
                  <c:v>208.45283868234648</c:v>
                </c:pt>
                <c:pt idx="605">
                  <c:v>208.28448992339639</c:v>
                </c:pt>
                <c:pt idx="606">
                  <c:v>207.94271823388888</c:v>
                </c:pt>
                <c:pt idx="607">
                  <c:v>207.61024743937435</c:v>
                </c:pt>
                <c:pt idx="608">
                  <c:v>207.51317200888332</c:v>
                </c:pt>
                <c:pt idx="609">
                  <c:v>207.48415562262889</c:v>
                </c:pt>
                <c:pt idx="610">
                  <c:v>207.4759956565853</c:v>
                </c:pt>
                <c:pt idx="611">
                  <c:v>207.59273243809378</c:v>
                </c:pt>
                <c:pt idx="612">
                  <c:v>207.86045994346645</c:v>
                </c:pt>
                <c:pt idx="613">
                  <c:v>208.12552420161461</c:v>
                </c:pt>
                <c:pt idx="614">
                  <c:v>208.24181013106971</c:v>
                </c:pt>
                <c:pt idx="615">
                  <c:v>208.36593724980216</c:v>
                </c:pt>
                <c:pt idx="616">
                  <c:v>208.602714695777</c:v>
                </c:pt>
                <c:pt idx="617">
                  <c:v>208.91960935946022</c:v>
                </c:pt>
                <c:pt idx="618">
                  <c:v>209.17026095050991</c:v>
                </c:pt>
                <c:pt idx="619">
                  <c:v>209.3341611155881</c:v>
                </c:pt>
                <c:pt idx="620">
                  <c:v>209.29789502742167</c:v>
                </c:pt>
                <c:pt idx="621">
                  <c:v>209.20079153014342</c:v>
                </c:pt>
                <c:pt idx="622">
                  <c:v>209.07542346810428</c:v>
                </c:pt>
                <c:pt idx="623">
                  <c:v>208.95843421982659</c:v>
                </c:pt>
                <c:pt idx="624">
                  <c:v>208.87027617626498</c:v>
                </c:pt>
                <c:pt idx="625">
                  <c:v>208.97606677532337</c:v>
                </c:pt>
                <c:pt idx="626">
                  <c:v>209.0616394099556</c:v>
                </c:pt>
                <c:pt idx="627">
                  <c:v>208.93181027945249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34816"/>
        <c:axId val="41641088"/>
      </c:scatterChart>
      <c:valAx>
        <c:axId val="41634816"/>
        <c:scaling>
          <c:orientation val="minMax"/>
          <c:max val="275"/>
          <c:min val="205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41641088"/>
        <c:crosses val="autoZero"/>
        <c:crossBetween val="midCat"/>
        <c:majorUnit val="10"/>
        <c:minorUnit val="5"/>
      </c:valAx>
      <c:valAx>
        <c:axId val="41641088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4163481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217206349206349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solidFill>
                  <a:srgbClr val="00B050"/>
                </a:solidFill>
              </a:defRPr>
            </a:pPr>
            <a:r>
              <a:rPr lang="en-US" sz="900">
                <a:solidFill>
                  <a:srgbClr val="00B050"/>
                </a:solidFill>
              </a:rPr>
              <a:t>Eq. (A40)</a:t>
            </a:r>
          </a:p>
        </c:rich>
      </c:tx>
      <c:layout>
        <c:manualLayout>
          <c:xMode val="edge"/>
          <c:yMode val="edge"/>
          <c:x val="0.28678968253968257"/>
          <c:y val="0.7055555555555556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(A40)</c:v>
          </c:tx>
          <c:spPr>
            <a:ln w="19050">
              <a:solidFill>
                <a:srgbClr val="00B050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2.2631400351170625</c:v>
                </c:pt>
                <c:pt idx="1">
                  <c:v>1.6110238347659329</c:v>
                </c:pt>
                <c:pt idx="2">
                  <c:v>1.3373191297198601</c:v>
                </c:pt>
                <c:pt idx="3">
                  <c:v>1.1957262996260034</c:v>
                </c:pt>
                <c:pt idx="4">
                  <c:v>1.0946056395885855</c:v>
                </c:pt>
                <c:pt idx="5">
                  <c:v>1.0898598410953695</c:v>
                </c:pt>
                <c:pt idx="6">
                  <c:v>1.0198270932192481</c:v>
                </c:pt>
                <c:pt idx="7">
                  <c:v>1.026504009824351</c:v>
                </c:pt>
                <c:pt idx="8">
                  <c:v>0.77743294809425811</c:v>
                </c:pt>
                <c:pt idx="9">
                  <c:v>0.76843019417820779</c:v>
                </c:pt>
                <c:pt idx="10">
                  <c:v>0.77197494898283558</c:v>
                </c:pt>
                <c:pt idx="11">
                  <c:v>0.76383938207859248</c:v>
                </c:pt>
                <c:pt idx="12">
                  <c:v>0.78880290480087389</c:v>
                </c:pt>
                <c:pt idx="13">
                  <c:v>0.8172184815396033</c:v>
                </c:pt>
                <c:pt idx="14">
                  <c:v>0.7868759789308768</c:v>
                </c:pt>
                <c:pt idx="15">
                  <c:v>0.78650060255999998</c:v>
                </c:pt>
                <c:pt idx="16">
                  <c:v>0.79594848498800375</c:v>
                </c:pt>
                <c:pt idx="17">
                  <c:v>0.78684608976668047</c:v>
                </c:pt>
                <c:pt idx="18">
                  <c:v>0.66469226122914449</c:v>
                </c:pt>
                <c:pt idx="19">
                  <c:v>0.63321479986355833</c:v>
                </c:pt>
                <c:pt idx="20">
                  <c:v>0.63695831935552594</c:v>
                </c:pt>
                <c:pt idx="21">
                  <c:v>0.64160838799604181</c:v>
                </c:pt>
                <c:pt idx="22">
                  <c:v>0.64148377242199284</c:v>
                </c:pt>
                <c:pt idx="23">
                  <c:v>0.65440923222461223</c:v>
                </c:pt>
                <c:pt idx="24">
                  <c:v>0.65025355710915744</c:v>
                </c:pt>
                <c:pt idx="25">
                  <c:v>0.66931992972947585</c:v>
                </c:pt>
                <c:pt idx="26">
                  <c:v>0.68881454824811217</c:v>
                </c:pt>
                <c:pt idx="27">
                  <c:v>0.69160604110696056</c:v>
                </c:pt>
                <c:pt idx="28">
                  <c:v>0.61714928506585121</c:v>
                </c:pt>
                <c:pt idx="29">
                  <c:v>0.60472867144238196</c:v>
                </c:pt>
                <c:pt idx="30">
                  <c:v>0.59738242798614194</c:v>
                </c:pt>
                <c:pt idx="31">
                  <c:v>0.58800128132050655</c:v>
                </c:pt>
                <c:pt idx="32">
                  <c:v>0.57319125153137407</c:v>
                </c:pt>
                <c:pt idx="33">
                  <c:v>0.55114506833995824</c:v>
                </c:pt>
                <c:pt idx="34">
                  <c:v>0.53446518350389349</c:v>
                </c:pt>
                <c:pt idx="35">
                  <c:v>0.52963614691565775</c:v>
                </c:pt>
                <c:pt idx="36">
                  <c:v>0.51634164981051278</c:v>
                </c:pt>
                <c:pt idx="37">
                  <c:v>0.50701965388349679</c:v>
                </c:pt>
                <c:pt idx="38">
                  <c:v>0.44660498413336763</c:v>
                </c:pt>
                <c:pt idx="39">
                  <c:v>0.43998354423834263</c:v>
                </c:pt>
                <c:pt idx="40">
                  <c:v>0.43585307704095116</c:v>
                </c:pt>
                <c:pt idx="41">
                  <c:v>0.42101767438426302</c:v>
                </c:pt>
                <c:pt idx="42">
                  <c:v>0.41389211716134888</c:v>
                </c:pt>
                <c:pt idx="43">
                  <c:v>0.40224497141862869</c:v>
                </c:pt>
                <c:pt idx="44">
                  <c:v>0.38574533870230049</c:v>
                </c:pt>
                <c:pt idx="45">
                  <c:v>0.37243846719088242</c:v>
                </c:pt>
                <c:pt idx="46">
                  <c:v>0.35438651563618545</c:v>
                </c:pt>
                <c:pt idx="47">
                  <c:v>0.33808578335090061</c:v>
                </c:pt>
                <c:pt idx="48">
                  <c:v>0.29409307060705214</c:v>
                </c:pt>
                <c:pt idx="49">
                  <c:v>0.27877013961210789</c:v>
                </c:pt>
                <c:pt idx="50">
                  <c:v>0.26642922493663151</c:v>
                </c:pt>
                <c:pt idx="51">
                  <c:v>0.25329089615689154</c:v>
                </c:pt>
                <c:pt idx="52">
                  <c:v>0.24075577874828802</c:v>
                </c:pt>
                <c:pt idx="53">
                  <c:v>0.23001024577721879</c:v>
                </c:pt>
                <c:pt idx="54">
                  <c:v>0.21817156810380173</c:v>
                </c:pt>
                <c:pt idx="55">
                  <c:v>0.20789826530367475</c:v>
                </c:pt>
                <c:pt idx="56">
                  <c:v>0.1972221637386925</c:v>
                </c:pt>
                <c:pt idx="57">
                  <c:v>0.18716541106710638</c:v>
                </c:pt>
                <c:pt idx="58">
                  <c:v>0.16638793036435975</c:v>
                </c:pt>
                <c:pt idx="59">
                  <c:v>0.15811000936457084</c:v>
                </c:pt>
                <c:pt idx="60">
                  <c:v>0.14958270525267364</c:v>
                </c:pt>
                <c:pt idx="61">
                  <c:v>0.14159463263994262</c:v>
                </c:pt>
                <c:pt idx="62">
                  <c:v>0.1345276256063008</c:v>
                </c:pt>
                <c:pt idx="63">
                  <c:v>0.12842637260902268</c:v>
                </c:pt>
                <c:pt idx="64">
                  <c:v>0.12246669360843741</c:v>
                </c:pt>
                <c:pt idx="65">
                  <c:v>0.11690924938885885</c:v>
                </c:pt>
                <c:pt idx="66">
                  <c:v>0.1122943103821762</c:v>
                </c:pt>
                <c:pt idx="67">
                  <c:v>0.10822859633262444</c:v>
                </c:pt>
                <c:pt idx="68">
                  <c:v>9.8654680125630653E-2</c:v>
                </c:pt>
                <c:pt idx="69">
                  <c:v>9.5547121195934934E-2</c:v>
                </c:pt>
                <c:pt idx="70">
                  <c:v>9.290478016900254E-2</c:v>
                </c:pt>
                <c:pt idx="71">
                  <c:v>9.0643857321440036E-2</c:v>
                </c:pt>
                <c:pt idx="72">
                  <c:v>8.8593599758556671E-2</c:v>
                </c:pt>
                <c:pt idx="73">
                  <c:v>8.6670030422145064E-2</c:v>
                </c:pt>
                <c:pt idx="74">
                  <c:v>8.4686123579216427E-2</c:v>
                </c:pt>
                <c:pt idx="75">
                  <c:v>8.2916205394512818E-2</c:v>
                </c:pt>
                <c:pt idx="76">
                  <c:v>8.1425551645832095E-2</c:v>
                </c:pt>
                <c:pt idx="77">
                  <c:v>7.9969495501836588E-2</c:v>
                </c:pt>
                <c:pt idx="78">
                  <c:v>7.4329472441010486E-2</c:v>
                </c:pt>
                <c:pt idx="79">
                  <c:v>7.3230484984716959E-2</c:v>
                </c:pt>
                <c:pt idx="80">
                  <c:v>7.2326025687148798E-2</c:v>
                </c:pt>
                <c:pt idx="81">
                  <c:v>7.1334872446827541E-2</c:v>
                </c:pt>
                <c:pt idx="82">
                  <c:v>7.0374815399704832E-2</c:v>
                </c:pt>
                <c:pt idx="83">
                  <c:v>6.968783507146542E-2</c:v>
                </c:pt>
                <c:pt idx="84">
                  <c:v>6.9102511702671995E-2</c:v>
                </c:pt>
                <c:pt idx="85">
                  <c:v>6.8456654478679338E-2</c:v>
                </c:pt>
                <c:pt idx="86">
                  <c:v>6.784668232070791E-2</c:v>
                </c:pt>
                <c:pt idx="87">
                  <c:v>6.7417245006215279E-2</c:v>
                </c:pt>
                <c:pt idx="88">
                  <c:v>6.4103306274984395E-2</c:v>
                </c:pt>
                <c:pt idx="89">
                  <c:v>6.3775823138442489E-2</c:v>
                </c:pt>
                <c:pt idx="90">
                  <c:v>6.362220914191824E-2</c:v>
                </c:pt>
                <c:pt idx="91">
                  <c:v>6.3546693417691952E-2</c:v>
                </c:pt>
                <c:pt idx="92">
                  <c:v>6.3804534080802999E-2</c:v>
                </c:pt>
                <c:pt idx="93">
                  <c:v>6.4174642274437199E-2</c:v>
                </c:pt>
                <c:pt idx="94">
                  <c:v>6.4649918168993445E-2</c:v>
                </c:pt>
                <c:pt idx="95">
                  <c:v>6.5309670606099435E-2</c:v>
                </c:pt>
                <c:pt idx="96">
                  <c:v>6.5866612522654452E-2</c:v>
                </c:pt>
                <c:pt idx="97">
                  <c:v>6.6804328452445466E-2</c:v>
                </c:pt>
                <c:pt idx="98">
                  <c:v>6.485141493350674E-2</c:v>
                </c:pt>
                <c:pt idx="99">
                  <c:v>6.5707705311757986E-2</c:v>
                </c:pt>
                <c:pt idx="100">
                  <c:v>6.6489838191529926E-2</c:v>
                </c:pt>
                <c:pt idx="101">
                  <c:v>6.7149050868669041E-2</c:v>
                </c:pt>
                <c:pt idx="102">
                  <c:v>6.798422181720977E-2</c:v>
                </c:pt>
                <c:pt idx="103">
                  <c:v>6.8818851542315596E-2</c:v>
                </c:pt>
                <c:pt idx="104">
                  <c:v>6.9309112728748831E-2</c:v>
                </c:pt>
                <c:pt idx="105">
                  <c:v>6.9854008155389349E-2</c:v>
                </c:pt>
                <c:pt idx="106">
                  <c:v>7.053126492250171E-2</c:v>
                </c:pt>
                <c:pt idx="107">
                  <c:v>7.1236589402775774E-2</c:v>
                </c:pt>
                <c:pt idx="108">
                  <c:v>6.9136892145566634E-2</c:v>
                </c:pt>
                <c:pt idx="109">
                  <c:v>6.9963972903938618E-2</c:v>
                </c:pt>
                <c:pt idx="110">
                  <c:v>7.0757600354413377E-2</c:v>
                </c:pt>
                <c:pt idx="111">
                  <c:v>7.1710312204611174E-2</c:v>
                </c:pt>
                <c:pt idx="112">
                  <c:v>7.2796800286528338E-2</c:v>
                </c:pt>
                <c:pt idx="113">
                  <c:v>7.3953208370273318E-2</c:v>
                </c:pt>
                <c:pt idx="114">
                  <c:v>7.5151131305361177E-2</c:v>
                </c:pt>
                <c:pt idx="115">
                  <c:v>7.6280861067668279E-2</c:v>
                </c:pt>
                <c:pt idx="116">
                  <c:v>7.7494012625891853E-2</c:v>
                </c:pt>
                <c:pt idx="117">
                  <c:v>7.8782763256914579E-2</c:v>
                </c:pt>
                <c:pt idx="118">
                  <c:v>7.7075295516108477E-2</c:v>
                </c:pt>
                <c:pt idx="119">
                  <c:v>7.8161046780305402E-2</c:v>
                </c:pt>
                <c:pt idx="120">
                  <c:v>7.9531306606311095E-2</c:v>
                </c:pt>
                <c:pt idx="121">
                  <c:v>8.0609999637890103E-2</c:v>
                </c:pt>
                <c:pt idx="122">
                  <c:v>8.1871502032502486E-2</c:v>
                </c:pt>
                <c:pt idx="123">
                  <c:v>8.3249765076742643E-2</c:v>
                </c:pt>
                <c:pt idx="124">
                  <c:v>8.4635266420300795E-2</c:v>
                </c:pt>
                <c:pt idx="125">
                  <c:v>8.6092714119007666E-2</c:v>
                </c:pt>
                <c:pt idx="126">
                  <c:v>8.7600531529852324E-2</c:v>
                </c:pt>
                <c:pt idx="127">
                  <c:v>8.9274305144634955E-2</c:v>
                </c:pt>
                <c:pt idx="128">
                  <c:v>8.7860346512477788E-2</c:v>
                </c:pt>
                <c:pt idx="129">
                  <c:v>8.9767641063137754E-2</c:v>
                </c:pt>
                <c:pt idx="130">
                  <c:v>9.172540921211364E-2</c:v>
                </c:pt>
                <c:pt idx="131">
                  <c:v>9.3815690553506137E-2</c:v>
                </c:pt>
                <c:pt idx="132">
                  <c:v>9.5859004800807571E-2</c:v>
                </c:pt>
                <c:pt idx="133">
                  <c:v>9.802277365482609E-2</c:v>
                </c:pt>
                <c:pt idx="134">
                  <c:v>0.10021062404712601</c:v>
                </c:pt>
                <c:pt idx="135">
                  <c:v>0.1022107400504325</c:v>
                </c:pt>
                <c:pt idx="136">
                  <c:v>0.10419618171649569</c:v>
                </c:pt>
                <c:pt idx="137">
                  <c:v>0.10604225780161314</c:v>
                </c:pt>
                <c:pt idx="138">
                  <c:v>0.10423212873391666</c:v>
                </c:pt>
                <c:pt idx="139">
                  <c:v>0.10587404795116327</c:v>
                </c:pt>
                <c:pt idx="140">
                  <c:v>0.10725711223634905</c:v>
                </c:pt>
                <c:pt idx="141">
                  <c:v>0.10855379871235965</c:v>
                </c:pt>
                <c:pt idx="142">
                  <c:v>0.10954586041252223</c:v>
                </c:pt>
                <c:pt idx="143">
                  <c:v>0.11087116356151537</c:v>
                </c:pt>
                <c:pt idx="144">
                  <c:v>0.11211676896297545</c:v>
                </c:pt>
                <c:pt idx="145">
                  <c:v>0.1131982694610553</c:v>
                </c:pt>
                <c:pt idx="146">
                  <c:v>0.11421545712590622</c:v>
                </c:pt>
                <c:pt idx="147">
                  <c:v>0.11545225660606535</c:v>
                </c:pt>
                <c:pt idx="148">
                  <c:v>0.11323834805769752</c:v>
                </c:pt>
                <c:pt idx="149">
                  <c:v>0.11462741101891391</c:v>
                </c:pt>
                <c:pt idx="150">
                  <c:v>0.11595676177770811</c:v>
                </c:pt>
                <c:pt idx="151">
                  <c:v>0.11768678068030061</c:v>
                </c:pt>
                <c:pt idx="152">
                  <c:v>0.11928727026567536</c:v>
                </c:pt>
                <c:pt idx="153">
                  <c:v>0.1211106205632787</c:v>
                </c:pt>
                <c:pt idx="154">
                  <c:v>0.12289596444252235</c:v>
                </c:pt>
                <c:pt idx="155">
                  <c:v>0.12460548796714489</c:v>
                </c:pt>
                <c:pt idx="156">
                  <c:v>0.12618245432729841</c:v>
                </c:pt>
                <c:pt idx="157">
                  <c:v>0.12777977184787698</c:v>
                </c:pt>
                <c:pt idx="158">
                  <c:v>0.12537424456507582</c:v>
                </c:pt>
                <c:pt idx="159">
                  <c:v>0.12651899421935783</c:v>
                </c:pt>
                <c:pt idx="160">
                  <c:v>0.12772504414278801</c:v>
                </c:pt>
                <c:pt idx="161">
                  <c:v>0.12854107195393064</c:v>
                </c:pt>
                <c:pt idx="162">
                  <c:v>0.1295081515913932</c:v>
                </c:pt>
                <c:pt idx="163">
                  <c:v>0.13043849394887494</c:v>
                </c:pt>
                <c:pt idx="164">
                  <c:v>0.13129949017392112</c:v>
                </c:pt>
                <c:pt idx="165">
                  <c:v>0.13236488810238312</c:v>
                </c:pt>
                <c:pt idx="166">
                  <c:v>0.1333078220496641</c:v>
                </c:pt>
                <c:pt idx="167">
                  <c:v>0.13423685299522004</c:v>
                </c:pt>
                <c:pt idx="168">
                  <c:v>0.13159122203663692</c:v>
                </c:pt>
                <c:pt idx="169">
                  <c:v>0.13250640973556296</c:v>
                </c:pt>
                <c:pt idx="170">
                  <c:v>0.13358285701639672</c:v>
                </c:pt>
                <c:pt idx="171">
                  <c:v>0.13462072455049409</c:v>
                </c:pt>
                <c:pt idx="172">
                  <c:v>0.13586557700887958</c:v>
                </c:pt>
                <c:pt idx="173">
                  <c:v>0.13717369161184606</c:v>
                </c:pt>
                <c:pt idx="174">
                  <c:v>0.1383714593262792</c:v>
                </c:pt>
                <c:pt idx="175">
                  <c:v>0.13992331273467748</c:v>
                </c:pt>
                <c:pt idx="176">
                  <c:v>0.14192355644249804</c:v>
                </c:pt>
                <c:pt idx="177">
                  <c:v>0.14364636658006671</c:v>
                </c:pt>
                <c:pt idx="178">
                  <c:v>0.14120464771608746</c:v>
                </c:pt>
                <c:pt idx="179">
                  <c:v>0.14298692916038103</c:v>
                </c:pt>
                <c:pt idx="180">
                  <c:v>0.14463149871885153</c:v>
                </c:pt>
                <c:pt idx="181">
                  <c:v>0.14669928247811564</c:v>
                </c:pt>
                <c:pt idx="182">
                  <c:v>0.14819474107358088</c:v>
                </c:pt>
                <c:pt idx="183">
                  <c:v>0.15006903688410622</c:v>
                </c:pt>
                <c:pt idx="184">
                  <c:v>0.15159232636109532</c:v>
                </c:pt>
                <c:pt idx="185">
                  <c:v>0.15324485771657237</c:v>
                </c:pt>
                <c:pt idx="186">
                  <c:v>0.15490903718089358</c:v>
                </c:pt>
                <c:pt idx="187">
                  <c:v>0.15626138538552387</c:v>
                </c:pt>
                <c:pt idx="188">
                  <c:v>0.15396339668401274</c:v>
                </c:pt>
                <c:pt idx="189">
                  <c:v>0.1554491219906444</c:v>
                </c:pt>
                <c:pt idx="190">
                  <c:v>0.1565371296240772</c:v>
                </c:pt>
                <c:pt idx="191">
                  <c:v>0.15784994486553128</c:v>
                </c:pt>
                <c:pt idx="192">
                  <c:v>0.15940089045431241</c:v>
                </c:pt>
                <c:pt idx="193">
                  <c:v>0.16105570143461345</c:v>
                </c:pt>
                <c:pt idx="194">
                  <c:v>0.16244612722223645</c:v>
                </c:pt>
                <c:pt idx="195">
                  <c:v>0.16410294006590359</c:v>
                </c:pt>
                <c:pt idx="196">
                  <c:v>0.16584206324145462</c:v>
                </c:pt>
                <c:pt idx="197">
                  <c:v>0.16814154725427696</c:v>
                </c:pt>
                <c:pt idx="198">
                  <c:v>0.16624257765011</c:v>
                </c:pt>
                <c:pt idx="199">
                  <c:v>0.16835535354418218</c:v>
                </c:pt>
                <c:pt idx="200">
                  <c:v>0.17079931966859685</c:v>
                </c:pt>
                <c:pt idx="201">
                  <c:v>0.17358414994970831</c:v>
                </c:pt>
                <c:pt idx="202">
                  <c:v>0.17586539122387787</c:v>
                </c:pt>
                <c:pt idx="203">
                  <c:v>0.17842899463496881</c:v>
                </c:pt>
                <c:pt idx="204">
                  <c:v>0.1811133577694993</c:v>
                </c:pt>
                <c:pt idx="205">
                  <c:v>0.18347570388773868</c:v>
                </c:pt>
                <c:pt idx="206">
                  <c:v>0.18597946404151344</c:v>
                </c:pt>
                <c:pt idx="207">
                  <c:v>0.1881839335810381</c:v>
                </c:pt>
                <c:pt idx="208">
                  <c:v>0.18575151580622762</c:v>
                </c:pt>
                <c:pt idx="209">
                  <c:v>0.18777911740242342</c:v>
                </c:pt>
                <c:pt idx="210">
                  <c:v>0.18987544269240106</c:v>
                </c:pt>
                <c:pt idx="211">
                  <c:v>0.19154610763889654</c:v>
                </c:pt>
                <c:pt idx="212">
                  <c:v>0.19354136969476529</c:v>
                </c:pt>
                <c:pt idx="213">
                  <c:v>0.19511440677222508</c:v>
                </c:pt>
                <c:pt idx="214">
                  <c:v>0.19657262119007404</c:v>
                </c:pt>
                <c:pt idx="215">
                  <c:v>0.19872197871830102</c:v>
                </c:pt>
                <c:pt idx="216">
                  <c:v>0.20066549789833057</c:v>
                </c:pt>
                <c:pt idx="217">
                  <c:v>0.2025446092490501</c:v>
                </c:pt>
                <c:pt idx="218">
                  <c:v>0.19952937283339228</c:v>
                </c:pt>
                <c:pt idx="219">
                  <c:v>0.20156589955159623</c:v>
                </c:pt>
                <c:pt idx="220">
                  <c:v>0.20450091187615674</c:v>
                </c:pt>
                <c:pt idx="221">
                  <c:v>0.20656367242638168</c:v>
                </c:pt>
                <c:pt idx="222">
                  <c:v>0.20856240676814328</c:v>
                </c:pt>
                <c:pt idx="223">
                  <c:v>0.21087219306062291</c:v>
                </c:pt>
                <c:pt idx="224">
                  <c:v>0.21307562963010937</c:v>
                </c:pt>
                <c:pt idx="225">
                  <c:v>0.21605611590276641</c:v>
                </c:pt>
                <c:pt idx="226">
                  <c:v>0.21802098360751879</c:v>
                </c:pt>
                <c:pt idx="227">
                  <c:v>0.21986844076662998</c:v>
                </c:pt>
                <c:pt idx="228">
                  <c:v>0.21761350354108933</c:v>
                </c:pt>
                <c:pt idx="229">
                  <c:v>0.21996944079975689</c:v>
                </c:pt>
                <c:pt idx="230">
                  <c:v>0.22209614377693568</c:v>
                </c:pt>
                <c:pt idx="231">
                  <c:v>0.22413546117060379</c:v>
                </c:pt>
                <c:pt idx="232">
                  <c:v>0.22598475198828927</c:v>
                </c:pt>
                <c:pt idx="233">
                  <c:v>0.22801418163294446</c:v>
                </c:pt>
                <c:pt idx="234">
                  <c:v>0.22998344697090364</c:v>
                </c:pt>
                <c:pt idx="235">
                  <c:v>0.23264748663898019</c:v>
                </c:pt>
                <c:pt idx="236">
                  <c:v>0.23447055974661979</c:v>
                </c:pt>
                <c:pt idx="237">
                  <c:v>0.23649585377340904</c:v>
                </c:pt>
                <c:pt idx="238">
                  <c:v>0.2337658473553936</c:v>
                </c:pt>
                <c:pt idx="239">
                  <c:v>0.23631710727397306</c:v>
                </c:pt>
                <c:pt idx="240">
                  <c:v>0.2392514765855446</c:v>
                </c:pt>
                <c:pt idx="241">
                  <c:v>0.24107792724382943</c:v>
                </c:pt>
                <c:pt idx="242">
                  <c:v>0.2442272450873563</c:v>
                </c:pt>
                <c:pt idx="243">
                  <c:v>0.24666688944461609</c:v>
                </c:pt>
                <c:pt idx="244">
                  <c:v>0.24906557498546525</c:v>
                </c:pt>
                <c:pt idx="245">
                  <c:v>0.25144334675754776</c:v>
                </c:pt>
                <c:pt idx="246">
                  <c:v>0.25296084713751343</c:v>
                </c:pt>
                <c:pt idx="247">
                  <c:v>0.25506648196936271</c:v>
                </c:pt>
                <c:pt idx="248">
                  <c:v>0.25156348881244056</c:v>
                </c:pt>
                <c:pt idx="249">
                  <c:v>0.25302905846828777</c:v>
                </c:pt>
                <c:pt idx="250">
                  <c:v>0.25497503960147522</c:v>
                </c:pt>
                <c:pt idx="251">
                  <c:v>0.25607454727667772</c:v>
                </c:pt>
                <c:pt idx="252">
                  <c:v>0.25793961146622929</c:v>
                </c:pt>
                <c:pt idx="253">
                  <c:v>0.25950831733211377</c:v>
                </c:pt>
                <c:pt idx="254">
                  <c:v>0.2612600537820633</c:v>
                </c:pt>
                <c:pt idx="255">
                  <c:v>0.26303077027858418</c:v>
                </c:pt>
                <c:pt idx="256">
                  <c:v>0.26543843766538722</c:v>
                </c:pt>
                <c:pt idx="257">
                  <c:v>0.26827569430035358</c:v>
                </c:pt>
                <c:pt idx="258">
                  <c:v>0.26557924177542308</c:v>
                </c:pt>
                <c:pt idx="259">
                  <c:v>0.26799264958007557</c:v>
                </c:pt>
                <c:pt idx="260">
                  <c:v>0.27087524352700004</c:v>
                </c:pt>
                <c:pt idx="261">
                  <c:v>0.27388916566664373</c:v>
                </c:pt>
                <c:pt idx="262">
                  <c:v>0.27743007110265205</c:v>
                </c:pt>
                <c:pt idx="263">
                  <c:v>0.28059869553726724</c:v>
                </c:pt>
                <c:pt idx="264">
                  <c:v>0.28327533746922812</c:v>
                </c:pt>
                <c:pt idx="265">
                  <c:v>0.28578636502615973</c:v>
                </c:pt>
                <c:pt idx="266">
                  <c:v>0.28829070471466217</c:v>
                </c:pt>
                <c:pt idx="267">
                  <c:v>0.29088163849655641</c:v>
                </c:pt>
                <c:pt idx="268">
                  <c:v>0.28836780376466753</c:v>
                </c:pt>
                <c:pt idx="269">
                  <c:v>0.29141587810163266</c:v>
                </c:pt>
                <c:pt idx="270">
                  <c:v>0.29516549342315396</c:v>
                </c:pt>
                <c:pt idx="271">
                  <c:v>0.29816965883556967</c:v>
                </c:pt>
                <c:pt idx="272">
                  <c:v>0.30111927653853515</c:v>
                </c:pt>
                <c:pt idx="273">
                  <c:v>0.30431170490534298</c:v>
                </c:pt>
                <c:pt idx="274">
                  <c:v>0.30699489053023093</c:v>
                </c:pt>
                <c:pt idx="275">
                  <c:v>0.30999367694211627</c:v>
                </c:pt>
                <c:pt idx="276">
                  <c:v>0.3127188429890666</c:v>
                </c:pt>
                <c:pt idx="277">
                  <c:v>0.31440358928987022</c:v>
                </c:pt>
                <c:pt idx="278">
                  <c:v>0.31105153923154744</c:v>
                </c:pt>
                <c:pt idx="279">
                  <c:v>0.3138180288493736</c:v>
                </c:pt>
                <c:pt idx="280">
                  <c:v>0.31623216498046169</c:v>
                </c:pt>
                <c:pt idx="281">
                  <c:v>0.31807521170914527</c:v>
                </c:pt>
                <c:pt idx="282">
                  <c:v>0.31986464655965885</c:v>
                </c:pt>
                <c:pt idx="283">
                  <c:v>0.32207314776074497</c:v>
                </c:pt>
                <c:pt idx="284">
                  <c:v>0.32452619059234888</c:v>
                </c:pt>
                <c:pt idx="285">
                  <c:v>0.32717198516684631</c:v>
                </c:pt>
                <c:pt idx="286">
                  <c:v>0.32998839633934313</c:v>
                </c:pt>
                <c:pt idx="287">
                  <c:v>0.33222176833652212</c:v>
                </c:pt>
                <c:pt idx="288">
                  <c:v>0.32961456728771943</c:v>
                </c:pt>
                <c:pt idx="289">
                  <c:v>0.33249334576748041</c:v>
                </c:pt>
                <c:pt idx="290">
                  <c:v>0.33541677456746966</c:v>
                </c:pt>
                <c:pt idx="291">
                  <c:v>0.33780120473632047</c:v>
                </c:pt>
                <c:pt idx="292">
                  <c:v>0.34076705525646117</c:v>
                </c:pt>
                <c:pt idx="293">
                  <c:v>0.34427825214412328</c:v>
                </c:pt>
                <c:pt idx="294">
                  <c:v>0.34639488379265948</c:v>
                </c:pt>
                <c:pt idx="295">
                  <c:v>0.34981148379194177</c:v>
                </c:pt>
                <c:pt idx="296">
                  <c:v>0.35205936242351388</c:v>
                </c:pt>
                <c:pt idx="297">
                  <c:v>0.35497780331571482</c:v>
                </c:pt>
                <c:pt idx="298">
                  <c:v>0.35200267906041693</c:v>
                </c:pt>
                <c:pt idx="299">
                  <c:v>0.35429352154154764</c:v>
                </c:pt>
                <c:pt idx="300">
                  <c:v>0.3572179452821363</c:v>
                </c:pt>
                <c:pt idx="301">
                  <c:v>0.35906362114194224</c:v>
                </c:pt>
                <c:pt idx="302">
                  <c:v>0.3619299611172791</c:v>
                </c:pt>
                <c:pt idx="303">
                  <c:v>0.36474518062489797</c:v>
                </c:pt>
                <c:pt idx="304">
                  <c:v>0.36743505235491869</c:v>
                </c:pt>
                <c:pt idx="305">
                  <c:v>0.37097155974842583</c:v>
                </c:pt>
                <c:pt idx="306">
                  <c:v>0.37402488607012713</c:v>
                </c:pt>
                <c:pt idx="307">
                  <c:v>0.37764656764176718</c:v>
                </c:pt>
                <c:pt idx="308">
                  <c:v>0.37487698575968748</c:v>
                </c:pt>
                <c:pt idx="309">
                  <c:v>0.37815038263187772</c:v>
                </c:pt>
                <c:pt idx="310">
                  <c:v>0.382289076264615</c:v>
                </c:pt>
                <c:pt idx="311">
                  <c:v>0.38410835516987007</c:v>
                </c:pt>
                <c:pt idx="312">
                  <c:v>0.38739229652322082</c:v>
                </c:pt>
                <c:pt idx="313">
                  <c:v>0.39071607598186336</c:v>
                </c:pt>
                <c:pt idx="314">
                  <c:v>0.39377629802240671</c:v>
                </c:pt>
                <c:pt idx="315">
                  <c:v>0.39627444030908177</c:v>
                </c:pt>
                <c:pt idx="316">
                  <c:v>0.39868497059004043</c:v>
                </c:pt>
                <c:pt idx="317">
                  <c:v>0.40235577271997347</c:v>
                </c:pt>
                <c:pt idx="318">
                  <c:v>0.39845894322105768</c:v>
                </c:pt>
                <c:pt idx="319">
                  <c:v>0.40096597642722109</c:v>
                </c:pt>
                <c:pt idx="320">
                  <c:v>0.40370589360262993</c:v>
                </c:pt>
                <c:pt idx="321">
                  <c:v>0.40606533939930622</c:v>
                </c:pt>
                <c:pt idx="322">
                  <c:v>0.40881088368186502</c:v>
                </c:pt>
                <c:pt idx="323">
                  <c:v>0.41104242909216698</c:v>
                </c:pt>
                <c:pt idx="324">
                  <c:v>0.41313514263065892</c:v>
                </c:pt>
                <c:pt idx="325">
                  <c:v>0.41700304414144618</c:v>
                </c:pt>
                <c:pt idx="326">
                  <c:v>0.42042119322762028</c:v>
                </c:pt>
                <c:pt idx="327">
                  <c:v>0.42353133065167625</c:v>
                </c:pt>
                <c:pt idx="328">
                  <c:v>0.41806204366596622</c:v>
                </c:pt>
                <c:pt idx="329">
                  <c:v>0.42119536476405278</c:v>
                </c:pt>
                <c:pt idx="330">
                  <c:v>0.42419667817326334</c:v>
                </c:pt>
                <c:pt idx="331">
                  <c:v>0.42723189118039501</c:v>
                </c:pt>
                <c:pt idx="332">
                  <c:v>0.43047080108929237</c:v>
                </c:pt>
                <c:pt idx="333">
                  <c:v>0.43197790183306195</c:v>
                </c:pt>
                <c:pt idx="334">
                  <c:v>0.43357041421745179</c:v>
                </c:pt>
                <c:pt idx="335">
                  <c:v>0.43554345345249235</c:v>
                </c:pt>
                <c:pt idx="336">
                  <c:v>0.43764413464425644</c:v>
                </c:pt>
                <c:pt idx="337">
                  <c:v>0.43971144967150644</c:v>
                </c:pt>
                <c:pt idx="338">
                  <c:v>0.43534458020457845</c:v>
                </c:pt>
                <c:pt idx="339">
                  <c:v>0.4364351509018784</c:v>
                </c:pt>
                <c:pt idx="340">
                  <c:v>0.4389461861051393</c:v>
                </c:pt>
                <c:pt idx="341">
                  <c:v>0.44257278733566652</c:v>
                </c:pt>
                <c:pt idx="342">
                  <c:v>0.44520198439754394</c:v>
                </c:pt>
                <c:pt idx="343">
                  <c:v>0.44901233857856565</c:v>
                </c:pt>
                <c:pt idx="344">
                  <c:v>0.45135182853056621</c:v>
                </c:pt>
                <c:pt idx="345">
                  <c:v>0.45535454604808412</c:v>
                </c:pt>
                <c:pt idx="346">
                  <c:v>0.45753207928638412</c:v>
                </c:pt>
                <c:pt idx="347">
                  <c:v>0.4611594475654775</c:v>
                </c:pt>
                <c:pt idx="348">
                  <c:v>0.45709991079019369</c:v>
                </c:pt>
                <c:pt idx="349">
                  <c:v>0.45979943405022228</c:v>
                </c:pt>
                <c:pt idx="350">
                  <c:v>0.46234722834127107</c:v>
                </c:pt>
                <c:pt idx="351">
                  <c:v>0.46458106593065657</c:v>
                </c:pt>
                <c:pt idx="352">
                  <c:v>0.46584237723023414</c:v>
                </c:pt>
                <c:pt idx="353">
                  <c:v>0.47032945897524048</c:v>
                </c:pt>
                <c:pt idx="354">
                  <c:v>0.47160892539883992</c:v>
                </c:pt>
                <c:pt idx="355">
                  <c:v>0.47474250402454315</c:v>
                </c:pt>
                <c:pt idx="356">
                  <c:v>0.47624985018542515</c:v>
                </c:pt>
                <c:pt idx="357">
                  <c:v>0.47884298305048334</c:v>
                </c:pt>
                <c:pt idx="358">
                  <c:v>0.47534948106352859</c:v>
                </c:pt>
                <c:pt idx="359">
                  <c:v>0.47808877476096118</c:v>
                </c:pt>
                <c:pt idx="360">
                  <c:v>0.48246994301640189</c:v>
                </c:pt>
                <c:pt idx="361">
                  <c:v>0.48605120736189089</c:v>
                </c:pt>
                <c:pt idx="362">
                  <c:v>0.49037540303432037</c:v>
                </c:pt>
                <c:pt idx="363">
                  <c:v>0.49353219204474247</c:v>
                </c:pt>
                <c:pt idx="364">
                  <c:v>0.49622834498673152</c:v>
                </c:pt>
                <c:pt idx="365">
                  <c:v>0.50024991223771265</c:v>
                </c:pt>
                <c:pt idx="366">
                  <c:v>0.50449159821459533</c:v>
                </c:pt>
                <c:pt idx="367">
                  <c:v>0.50610880200573982</c:v>
                </c:pt>
                <c:pt idx="368">
                  <c:v>0.50182986260491713</c:v>
                </c:pt>
                <c:pt idx="369">
                  <c:v>0.50407238307700686</c:v>
                </c:pt>
                <c:pt idx="370">
                  <c:v>0.5065042444956035</c:v>
                </c:pt>
                <c:pt idx="371">
                  <c:v>0.50912088711648329</c:v>
                </c:pt>
                <c:pt idx="372">
                  <c:v>0.51070259894184344</c:v>
                </c:pt>
                <c:pt idx="373">
                  <c:v>0.51383121140535637</c:v>
                </c:pt>
                <c:pt idx="374">
                  <c:v>0.5160829843456145</c:v>
                </c:pt>
                <c:pt idx="375">
                  <c:v>0.51908557207115025</c:v>
                </c:pt>
                <c:pt idx="376">
                  <c:v>0.52119255468246162</c:v>
                </c:pt>
                <c:pt idx="377">
                  <c:v>0.52380797406372481</c:v>
                </c:pt>
                <c:pt idx="378">
                  <c:v>0.52028077085585334</c:v>
                </c:pt>
                <c:pt idx="379">
                  <c:v>0.52311618451094477</c:v>
                </c:pt>
                <c:pt idx="380">
                  <c:v>0.52585194141081337</c:v>
                </c:pt>
                <c:pt idx="381">
                  <c:v>0.52819303174039212</c:v>
                </c:pt>
                <c:pt idx="382">
                  <c:v>0.5304887465750896</c:v>
                </c:pt>
                <c:pt idx="383">
                  <c:v>0.53561185904881514</c:v>
                </c:pt>
                <c:pt idx="384">
                  <c:v>0.54056074486092964</c:v>
                </c:pt>
                <c:pt idx="385">
                  <c:v>0.54209765461599346</c:v>
                </c:pt>
                <c:pt idx="386">
                  <c:v>0.5444685507123318</c:v>
                </c:pt>
                <c:pt idx="387">
                  <c:v>0.54896867242881286</c:v>
                </c:pt>
                <c:pt idx="388">
                  <c:v>0.5446655641604774</c:v>
                </c:pt>
                <c:pt idx="389">
                  <c:v>0.54716384310202737</c:v>
                </c:pt>
                <c:pt idx="390">
                  <c:v>0.54981017225553852</c:v>
                </c:pt>
                <c:pt idx="391">
                  <c:v>0.55275236115322657</c:v>
                </c:pt>
                <c:pt idx="392">
                  <c:v>0.5565573079826297</c:v>
                </c:pt>
                <c:pt idx="393">
                  <c:v>0.55924732454344994</c:v>
                </c:pt>
                <c:pt idx="394">
                  <c:v>0.56279927990464573</c:v>
                </c:pt>
                <c:pt idx="395">
                  <c:v>0.56709971211460974</c:v>
                </c:pt>
                <c:pt idx="396">
                  <c:v>0.57015836307253343</c:v>
                </c:pt>
                <c:pt idx="397">
                  <c:v>0.57353653139418148</c:v>
                </c:pt>
                <c:pt idx="398">
                  <c:v>0.56975066536671759</c:v>
                </c:pt>
                <c:pt idx="399">
                  <c:v>0.57342349185194985</c:v>
                </c:pt>
                <c:pt idx="400">
                  <c:v>0.57729955416563616</c:v>
                </c:pt>
                <c:pt idx="401">
                  <c:v>0.58164654646556768</c:v>
                </c:pt>
                <c:pt idx="402">
                  <c:v>0.58576150723680531</c:v>
                </c:pt>
                <c:pt idx="403">
                  <c:v>0.58963236424782683</c:v>
                </c:pt>
                <c:pt idx="404">
                  <c:v>0.59506877965132643</c:v>
                </c:pt>
                <c:pt idx="405">
                  <c:v>0.597824885394731</c:v>
                </c:pt>
                <c:pt idx="406">
                  <c:v>0.60081473069216684</c:v>
                </c:pt>
                <c:pt idx="407">
                  <c:v>0.60364014695514878</c:v>
                </c:pt>
                <c:pt idx="408">
                  <c:v>0.59961271419005946</c:v>
                </c:pt>
                <c:pt idx="409">
                  <c:v>0.60225324687150028</c:v>
                </c:pt>
                <c:pt idx="410">
                  <c:v>0.60439627408275709</c:v>
                </c:pt>
                <c:pt idx="411">
                  <c:v>0.6086469602791249</c:v>
                </c:pt>
                <c:pt idx="412">
                  <c:v>0.6111633971072693</c:v>
                </c:pt>
                <c:pt idx="413">
                  <c:v>0.61500756944758006</c:v>
                </c:pt>
                <c:pt idx="414">
                  <c:v>0.62060444485534572</c:v>
                </c:pt>
                <c:pt idx="415">
                  <c:v>0.62514096153054188</c:v>
                </c:pt>
                <c:pt idx="416">
                  <c:v>0.62914428805965139</c:v>
                </c:pt>
                <c:pt idx="417">
                  <c:v>0.63479867368424892</c:v>
                </c:pt>
                <c:pt idx="418">
                  <c:v>0.63229733178511438</c:v>
                </c:pt>
                <c:pt idx="419">
                  <c:v>0.63627142336992104</c:v>
                </c:pt>
                <c:pt idx="420">
                  <c:v>0.63810866815715594</c:v>
                </c:pt>
                <c:pt idx="421">
                  <c:v>0.6409748490115027</c:v>
                </c:pt>
                <c:pt idx="422">
                  <c:v>0.64465559355081981</c:v>
                </c:pt>
                <c:pt idx="423">
                  <c:v>0.64658236046692952</c:v>
                </c:pt>
                <c:pt idx="424">
                  <c:v>0.64949705256217227</c:v>
                </c:pt>
                <c:pt idx="425">
                  <c:v>0.65599441368722644</c:v>
                </c:pt>
                <c:pt idx="426">
                  <c:v>0.66016415881375512</c:v>
                </c:pt>
                <c:pt idx="427">
                  <c:v>0.66615801428246624</c:v>
                </c:pt>
                <c:pt idx="428">
                  <c:v>0.66331615153765044</c:v>
                </c:pt>
                <c:pt idx="429">
                  <c:v>0.66580170318739695</c:v>
                </c:pt>
                <c:pt idx="430">
                  <c:v>0.67133659917068123</c:v>
                </c:pt>
                <c:pt idx="431">
                  <c:v>0.67760144664587441</c:v>
                </c:pt>
                <c:pt idx="432">
                  <c:v>0.6820701630741387</c:v>
                </c:pt>
                <c:pt idx="433">
                  <c:v>0.6892156024778493</c:v>
                </c:pt>
                <c:pt idx="434">
                  <c:v>0.69151807826771505</c:v>
                </c:pt>
                <c:pt idx="435">
                  <c:v>0.69745087343506051</c:v>
                </c:pt>
                <c:pt idx="436">
                  <c:v>0.69849908882404577</c:v>
                </c:pt>
                <c:pt idx="437">
                  <c:v>0.70299597814277037</c:v>
                </c:pt>
                <c:pt idx="438">
                  <c:v>0.69922885121444356</c:v>
                </c:pt>
                <c:pt idx="439">
                  <c:v>0.70317203531345751</c:v>
                </c:pt>
                <c:pt idx="440">
                  <c:v>0.70508478743954062</c:v>
                </c:pt>
                <c:pt idx="441">
                  <c:v>0.70833449179273567</c:v>
                </c:pt>
                <c:pt idx="442">
                  <c:v>0.71323747394563175</c:v>
                </c:pt>
                <c:pt idx="443">
                  <c:v>0.71381778710171406</c:v>
                </c:pt>
                <c:pt idx="444">
                  <c:v>0.71737351815620687</c:v>
                </c:pt>
                <c:pt idx="445">
                  <c:v>0.72221797141994348</c:v>
                </c:pt>
                <c:pt idx="446">
                  <c:v>0.72763684215144897</c:v>
                </c:pt>
                <c:pt idx="447">
                  <c:v>0.73418053685264417</c:v>
                </c:pt>
                <c:pt idx="448">
                  <c:v>0.72884233537207754</c:v>
                </c:pt>
                <c:pt idx="449">
                  <c:v>0.73193717356391397</c:v>
                </c:pt>
                <c:pt idx="450">
                  <c:v>0.73398825240546095</c:v>
                </c:pt>
                <c:pt idx="451">
                  <c:v>0.73884219882372726</c:v>
                </c:pt>
                <c:pt idx="452">
                  <c:v>0.74319554995393178</c:v>
                </c:pt>
                <c:pt idx="453">
                  <c:v>0.74722101735631319</c:v>
                </c:pt>
                <c:pt idx="454">
                  <c:v>0.75022532432842626</c:v>
                </c:pt>
                <c:pt idx="455">
                  <c:v>0.75400747292775472</c:v>
                </c:pt>
                <c:pt idx="456">
                  <c:v>0.75943563519439516</c:v>
                </c:pt>
                <c:pt idx="457">
                  <c:v>0.76622183651286957</c:v>
                </c:pt>
                <c:pt idx="458">
                  <c:v>0.76145776884151017</c:v>
                </c:pt>
                <c:pt idx="459">
                  <c:v>0.76862411022913002</c:v>
                </c:pt>
                <c:pt idx="460">
                  <c:v>0.77190319746163105</c:v>
                </c:pt>
                <c:pt idx="461">
                  <c:v>0.77743247585144093</c:v>
                </c:pt>
                <c:pt idx="462">
                  <c:v>0.7824927669989119</c:v>
                </c:pt>
                <c:pt idx="463">
                  <c:v>0.78563487627498096</c:v>
                </c:pt>
                <c:pt idx="464">
                  <c:v>0.78885947279130397</c:v>
                </c:pt>
                <c:pt idx="465">
                  <c:v>0.79283924362046931</c:v>
                </c:pt>
                <c:pt idx="466">
                  <c:v>0.79814818461808568</c:v>
                </c:pt>
                <c:pt idx="467">
                  <c:v>0.80106179716140413</c:v>
                </c:pt>
                <c:pt idx="468">
                  <c:v>0.79426365595799198</c:v>
                </c:pt>
                <c:pt idx="469">
                  <c:v>0.80095507843408198</c:v>
                </c:pt>
                <c:pt idx="470">
                  <c:v>0.80768977926695407</c:v>
                </c:pt>
                <c:pt idx="471">
                  <c:v>0.81186917494369015</c:v>
                </c:pt>
                <c:pt idx="472">
                  <c:v>0.81128400770389708</c:v>
                </c:pt>
                <c:pt idx="473">
                  <c:v>0.81834000376515337</c:v>
                </c:pt>
                <c:pt idx="474">
                  <c:v>0.82024726109815715</c:v>
                </c:pt>
                <c:pt idx="475">
                  <c:v>0.82171086598930243</c:v>
                </c:pt>
                <c:pt idx="476">
                  <c:v>0.82701002486124175</c:v>
                </c:pt>
                <c:pt idx="477">
                  <c:v>0.83134402973193477</c:v>
                </c:pt>
                <c:pt idx="478">
                  <c:v>0.82629008193885689</c:v>
                </c:pt>
                <c:pt idx="479">
                  <c:v>0.82839397902774436</c:v>
                </c:pt>
                <c:pt idx="480">
                  <c:v>0.83336709281669241</c:v>
                </c:pt>
                <c:pt idx="481">
                  <c:v>0.83790273348219801</c:v>
                </c:pt>
                <c:pt idx="482">
                  <c:v>0.84242945599695496</c:v>
                </c:pt>
                <c:pt idx="483">
                  <c:v>0.84842010098542642</c:v>
                </c:pt>
                <c:pt idx="484">
                  <c:v>0.85165220532159069</c:v>
                </c:pt>
                <c:pt idx="485">
                  <c:v>0.85553305000458757</c:v>
                </c:pt>
                <c:pt idx="486">
                  <c:v>0.86352400921192396</c:v>
                </c:pt>
                <c:pt idx="487">
                  <c:v>0.87007568849346995</c:v>
                </c:pt>
                <c:pt idx="488">
                  <c:v>0.86349786694694042</c:v>
                </c:pt>
                <c:pt idx="489">
                  <c:v>0.87123284569321224</c:v>
                </c:pt>
                <c:pt idx="490">
                  <c:v>0.87252580711044625</c:v>
                </c:pt>
                <c:pt idx="491">
                  <c:v>0.8761018062150665</c:v>
                </c:pt>
                <c:pt idx="492">
                  <c:v>0.87795180178596777</c:v>
                </c:pt>
                <c:pt idx="493">
                  <c:v>0.88008797739094469</c:v>
                </c:pt>
                <c:pt idx="494">
                  <c:v>0.88528888568018127</c:v>
                </c:pt>
                <c:pt idx="495">
                  <c:v>0.89076615973528184</c:v>
                </c:pt>
                <c:pt idx="496">
                  <c:v>0.89954341769700297</c:v>
                </c:pt>
                <c:pt idx="497">
                  <c:v>0.90280186941378682</c:v>
                </c:pt>
                <c:pt idx="498">
                  <c:v>0.894711665538235</c:v>
                </c:pt>
                <c:pt idx="499">
                  <c:v>0.89892548145063866</c:v>
                </c:pt>
                <c:pt idx="500">
                  <c:v>0.90280965418716486</c:v>
                </c:pt>
                <c:pt idx="501">
                  <c:v>0.90905702418174816</c:v>
                </c:pt>
                <c:pt idx="502">
                  <c:v>0.91162282372333558</c:v>
                </c:pt>
                <c:pt idx="503">
                  <c:v>0.91703209485964632</c:v>
                </c:pt>
                <c:pt idx="504">
                  <c:v>0.92068332647311424</c:v>
                </c:pt>
                <c:pt idx="505">
                  <c:v>0.92473435853520958</c:v>
                </c:pt>
                <c:pt idx="506">
                  <c:v>0.93350968741974194</c:v>
                </c:pt>
                <c:pt idx="507">
                  <c:v>0.94125913429855457</c:v>
                </c:pt>
                <c:pt idx="508">
                  <c:v>0.93732864668162785</c:v>
                </c:pt>
                <c:pt idx="509">
                  <c:v>0.93786963924653188</c:v>
                </c:pt>
                <c:pt idx="510">
                  <c:v>0.94278729929668514</c:v>
                </c:pt>
                <c:pt idx="511">
                  <c:v>0.9466915198254009</c:v>
                </c:pt>
                <c:pt idx="512">
                  <c:v>0.94988321760712346</c:v>
                </c:pt>
                <c:pt idx="513">
                  <c:v>0.9507702494951481</c:v>
                </c:pt>
                <c:pt idx="514">
                  <c:v>0.954432441771769</c:v>
                </c:pt>
                <c:pt idx="515">
                  <c:v>0.95853352025751692</c:v>
                </c:pt>
                <c:pt idx="516">
                  <c:v>0.96275121886864978</c:v>
                </c:pt>
                <c:pt idx="517">
                  <c:v>0.96816158497811822</c:v>
                </c:pt>
                <c:pt idx="518">
                  <c:v>0.96491803686198663</c:v>
                </c:pt>
                <c:pt idx="519">
                  <c:v>0.96545422232054656</c:v>
                </c:pt>
                <c:pt idx="520">
                  <c:v>0.97213669676063874</c:v>
                </c:pt>
                <c:pt idx="521">
                  <c:v>0.9766106649585462</c:v>
                </c:pt>
                <c:pt idx="522">
                  <c:v>0.97611432074257543</c:v>
                </c:pt>
                <c:pt idx="523">
                  <c:v>0.98088523882666412</c:v>
                </c:pt>
                <c:pt idx="524">
                  <c:v>0.98308635287161572</c:v>
                </c:pt>
                <c:pt idx="525">
                  <c:v>0.98460961057084306</c:v>
                </c:pt>
                <c:pt idx="526">
                  <c:v>0.98780714542445536</c:v>
                </c:pt>
                <c:pt idx="527">
                  <c:v>0.99280001560511977</c:v>
                </c:pt>
                <c:pt idx="528">
                  <c:v>0.98570977445581986</c:v>
                </c:pt>
                <c:pt idx="529">
                  <c:v>0.98656632831161539</c:v>
                </c:pt>
                <c:pt idx="530">
                  <c:v>0.98732579105557461</c:v>
                </c:pt>
                <c:pt idx="531">
                  <c:v>0.99028431311483733</c:v>
                </c:pt>
                <c:pt idx="532">
                  <c:v>0.99040529040880521</c:v>
                </c:pt>
                <c:pt idx="533">
                  <c:v>0.99552443979756688</c:v>
                </c:pt>
                <c:pt idx="534">
                  <c:v>0.99493063746595745</c:v>
                </c:pt>
                <c:pt idx="535">
                  <c:v>1.0065509700074182</c:v>
                </c:pt>
                <c:pt idx="536">
                  <c:v>1.0103416658008826</c:v>
                </c:pt>
                <c:pt idx="537">
                  <c:v>1.0124562047007892</c:v>
                </c:pt>
                <c:pt idx="538">
                  <c:v>1.0028635802657537</c:v>
                </c:pt>
                <c:pt idx="539">
                  <c:v>1.0077161633340719</c:v>
                </c:pt>
                <c:pt idx="540">
                  <c:v>1.0105385319812772</c:v>
                </c:pt>
                <c:pt idx="541">
                  <c:v>1.0185611031119768</c:v>
                </c:pt>
                <c:pt idx="542">
                  <c:v>1.0257800786623255</c:v>
                </c:pt>
                <c:pt idx="543">
                  <c:v>1.0317428125119317</c:v>
                </c:pt>
                <c:pt idx="544">
                  <c:v>1.0409544268077642</c:v>
                </c:pt>
                <c:pt idx="545">
                  <c:v>1.0425820807840354</c:v>
                </c:pt>
                <c:pt idx="546">
                  <c:v>1.0458324992297867</c:v>
                </c:pt>
                <c:pt idx="547">
                  <c:v>1.0433246899432005</c:v>
                </c:pt>
                <c:pt idx="548">
                  <c:v>1.0394982779230859</c:v>
                </c:pt>
                <c:pt idx="549">
                  <c:v>1.0404570593151075</c:v>
                </c:pt>
                <c:pt idx="550">
                  <c:v>1.0478497951184096</c:v>
                </c:pt>
                <c:pt idx="551">
                  <c:v>1.0540208050714692</c:v>
                </c:pt>
                <c:pt idx="552">
                  <c:v>1.0591584527277873</c:v>
                </c:pt>
                <c:pt idx="553">
                  <c:v>1.0606615934879104</c:v>
                </c:pt>
                <c:pt idx="554">
                  <c:v>1.0651580105910152</c:v>
                </c:pt>
                <c:pt idx="555">
                  <c:v>1.0706949605472393</c:v>
                </c:pt>
                <c:pt idx="556">
                  <c:v>1.0746899490455559</c:v>
                </c:pt>
                <c:pt idx="557">
                  <c:v>1.07655835389118</c:v>
                </c:pt>
                <c:pt idx="558">
                  <c:v>1.0709038839816045</c:v>
                </c:pt>
                <c:pt idx="559">
                  <c:v>1.0751180917506598</c:v>
                </c:pt>
                <c:pt idx="560">
                  <c:v>1.0787189938334241</c:v>
                </c:pt>
                <c:pt idx="561">
                  <c:v>1.0829566618850652</c:v>
                </c:pt>
                <c:pt idx="562">
                  <c:v>1.0871229196421832</c:v>
                </c:pt>
                <c:pt idx="563">
                  <c:v>1.0873094321084098</c:v>
                </c:pt>
                <c:pt idx="564">
                  <c:v>1.0911974926275194</c:v>
                </c:pt>
                <c:pt idx="565">
                  <c:v>1.1001438467270972</c:v>
                </c:pt>
                <c:pt idx="566">
                  <c:v>1.1000426219757016</c:v>
                </c:pt>
                <c:pt idx="567">
                  <c:v>1.110250131259966</c:v>
                </c:pt>
                <c:pt idx="568">
                  <c:v>1.1062067117242715</c:v>
                </c:pt>
                <c:pt idx="569">
                  <c:v>1.1124744293098465</c:v>
                </c:pt>
                <c:pt idx="570">
                  <c:v>1.1205414942139877</c:v>
                </c:pt>
                <c:pt idx="571">
                  <c:v>1.1230616904499311</c:v>
                </c:pt>
                <c:pt idx="572">
                  <c:v>1.124563068205189</c:v>
                </c:pt>
                <c:pt idx="573">
                  <c:v>1.1256532061630684</c:v>
                </c:pt>
                <c:pt idx="574">
                  <c:v>1.1347870371633084</c:v>
                </c:pt>
                <c:pt idx="575">
                  <c:v>1.1387965675073255</c:v>
                </c:pt>
                <c:pt idx="576">
                  <c:v>1.1435016831840663</c:v>
                </c:pt>
                <c:pt idx="577">
                  <c:v>1.1489159935776196</c:v>
                </c:pt>
                <c:pt idx="578">
                  <c:v>1.1509333079035204</c:v>
                </c:pt>
                <c:pt idx="579">
                  <c:v>1.1541331022275743</c:v>
                </c:pt>
                <c:pt idx="580">
                  <c:v>1.1628465400900339</c:v>
                </c:pt>
                <c:pt idx="581">
                  <c:v>1.1685410834664427</c:v>
                </c:pt>
                <c:pt idx="582">
                  <c:v>1.1861430337694758</c:v>
                </c:pt>
                <c:pt idx="583">
                  <c:v>1.2020169143953552</c:v>
                </c:pt>
                <c:pt idx="584">
                  <c:v>1.2083762054147504</c:v>
                </c:pt>
                <c:pt idx="585">
                  <c:v>1.219077601737353</c:v>
                </c:pt>
                <c:pt idx="586">
                  <c:v>1.2298459979899394</c:v>
                </c:pt>
                <c:pt idx="587">
                  <c:v>1.230897573494721</c:v>
                </c:pt>
                <c:pt idx="588">
                  <c:v>1.227145332201699</c:v>
                </c:pt>
                <c:pt idx="589">
                  <c:v>1.2337347609154437</c:v>
                </c:pt>
                <c:pt idx="590">
                  <c:v>1.2307812779667799</c:v>
                </c:pt>
                <c:pt idx="591">
                  <c:v>1.2315351855051146</c:v>
                </c:pt>
                <c:pt idx="592">
                  <c:v>1.2394448119091372</c:v>
                </c:pt>
                <c:pt idx="593">
                  <c:v>1.2507702307543804</c:v>
                </c:pt>
                <c:pt idx="594">
                  <c:v>1.2598582041804718</c:v>
                </c:pt>
                <c:pt idx="595">
                  <c:v>1.2662501492543319</c:v>
                </c:pt>
                <c:pt idx="596">
                  <c:v>1.2709232049347103</c:v>
                </c:pt>
                <c:pt idx="597">
                  <c:v>1.2734372701947112</c:v>
                </c:pt>
                <c:pt idx="598">
                  <c:v>1.268826600110702</c:v>
                </c:pt>
                <c:pt idx="599">
                  <c:v>1.2740383688038954</c:v>
                </c:pt>
                <c:pt idx="600">
                  <c:v>1.275378371244416</c:v>
                </c:pt>
                <c:pt idx="601">
                  <c:v>1.2789655983294641</c:v>
                </c:pt>
                <c:pt idx="602">
                  <c:v>1.2890806465437261</c:v>
                </c:pt>
                <c:pt idx="603">
                  <c:v>1.2957812378220528</c:v>
                </c:pt>
                <c:pt idx="604">
                  <c:v>1.303714930046433</c:v>
                </c:pt>
                <c:pt idx="605">
                  <c:v>1.3112057418012568</c:v>
                </c:pt>
                <c:pt idx="606">
                  <c:v>1.32414914732643</c:v>
                </c:pt>
                <c:pt idx="607">
                  <c:v>1.3319951575090796</c:v>
                </c:pt>
                <c:pt idx="608">
                  <c:v>1.3239572035860367</c:v>
                </c:pt>
                <c:pt idx="609">
                  <c:v>1.329251290726946</c:v>
                </c:pt>
                <c:pt idx="610">
                  <c:v>1.3334693623200511</c:v>
                </c:pt>
                <c:pt idx="611">
                  <c:v>1.3442445816986317</c:v>
                </c:pt>
                <c:pt idx="612">
                  <c:v>1.3471872400859193</c:v>
                </c:pt>
                <c:pt idx="613">
                  <c:v>1.3429233499445721</c:v>
                </c:pt>
                <c:pt idx="614">
                  <c:v>1.3459330129209164</c:v>
                </c:pt>
                <c:pt idx="615">
                  <c:v>1.3511561254625628</c:v>
                </c:pt>
                <c:pt idx="616">
                  <c:v>1.353734727439472</c:v>
                </c:pt>
                <c:pt idx="617">
                  <c:v>1.3584020389594134</c:v>
                </c:pt>
                <c:pt idx="618">
                  <c:v>1.3542527288008059</c:v>
                </c:pt>
                <c:pt idx="619">
                  <c:v>1.3680648441148098</c:v>
                </c:pt>
                <c:pt idx="620">
                  <c:v>1.3727594396342955</c:v>
                </c:pt>
                <c:pt idx="621">
                  <c:v>1.371032562395448</c:v>
                </c:pt>
                <c:pt idx="622">
                  <c:v>1.3769673121453554</c:v>
                </c:pt>
                <c:pt idx="623">
                  <c:v>1.3838295752876173</c:v>
                </c:pt>
                <c:pt idx="624">
                  <c:v>1.3844412472514736</c:v>
                </c:pt>
                <c:pt idx="625">
                  <c:v>1.3984785994949913</c:v>
                </c:pt>
                <c:pt idx="626">
                  <c:v>1.4078153671516844</c:v>
                </c:pt>
                <c:pt idx="627">
                  <c:v>1.4104573048392337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22304"/>
        <c:axId val="41524224"/>
      </c:scatterChart>
      <c:valAx>
        <c:axId val="41522304"/>
        <c:scaling>
          <c:orientation val="minMax"/>
          <c:max val="1.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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41524224"/>
        <c:crosses val="autoZero"/>
        <c:crossBetween val="midCat"/>
        <c:majorUnit val="1"/>
        <c:minorUnit val="0.5"/>
      </c:valAx>
      <c:valAx>
        <c:axId val="4152422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41522304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solidFill>
                  <a:srgbClr val="00B050"/>
                </a:solidFill>
              </a:defRPr>
            </a:pPr>
            <a:r>
              <a:rPr lang="en-US" sz="900">
                <a:solidFill>
                  <a:srgbClr val="00B050"/>
                </a:solidFill>
              </a:rPr>
              <a:t>Eq. (A41)</a:t>
            </a:r>
          </a:p>
        </c:rich>
      </c:tx>
      <c:layout>
        <c:manualLayout>
          <c:xMode val="edge"/>
          <c:yMode val="edge"/>
          <c:x val="0.26159126984126985"/>
          <c:y val="0.7055555555555556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(A41)</c:v>
          </c:tx>
          <c:spPr>
            <a:ln w="19050">
              <a:solidFill>
                <a:srgbClr val="00B050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1.8204695177654003E-2</c:v>
                </c:pt>
                <c:pt idx="1">
                  <c:v>1.2682831445652397E-2</c:v>
                </c:pt>
                <c:pt idx="2">
                  <c:v>1.0596776428205251E-2</c:v>
                </c:pt>
                <c:pt idx="3">
                  <c:v>9.4698076802173306E-3</c:v>
                </c:pt>
                <c:pt idx="4">
                  <c:v>8.9052132986407774E-3</c:v>
                </c:pt>
                <c:pt idx="5">
                  <c:v>8.8314696385249844E-3</c:v>
                </c:pt>
                <c:pt idx="6">
                  <c:v>8.4379096997497273E-3</c:v>
                </c:pt>
                <c:pt idx="7">
                  <c:v>8.3242323263290983E-3</c:v>
                </c:pt>
                <c:pt idx="8">
                  <c:v>6.3376831597695337E-3</c:v>
                </c:pt>
                <c:pt idx="9">
                  <c:v>6.2039454635224242E-3</c:v>
                </c:pt>
                <c:pt idx="10">
                  <c:v>6.2198855087895284E-3</c:v>
                </c:pt>
                <c:pt idx="11">
                  <c:v>6.2001636661547423E-3</c:v>
                </c:pt>
                <c:pt idx="12">
                  <c:v>6.342544947834091E-3</c:v>
                </c:pt>
                <c:pt idx="13">
                  <c:v>6.4762493199317598E-3</c:v>
                </c:pt>
                <c:pt idx="14">
                  <c:v>6.3746007398173812E-3</c:v>
                </c:pt>
                <c:pt idx="15">
                  <c:v>6.3484389581657322E-3</c:v>
                </c:pt>
                <c:pt idx="16">
                  <c:v>6.3635987157860414E-3</c:v>
                </c:pt>
                <c:pt idx="17">
                  <c:v>6.3508106085372702E-3</c:v>
                </c:pt>
                <c:pt idx="18">
                  <c:v>5.3365672413932383E-3</c:v>
                </c:pt>
                <c:pt idx="19">
                  <c:v>5.1346428204470515E-3</c:v>
                </c:pt>
                <c:pt idx="20">
                  <c:v>5.1619561000261971E-3</c:v>
                </c:pt>
                <c:pt idx="21">
                  <c:v>5.2081238535872966E-3</c:v>
                </c:pt>
                <c:pt idx="22">
                  <c:v>5.2120973864120011E-3</c:v>
                </c:pt>
                <c:pt idx="23">
                  <c:v>5.297742311239779E-3</c:v>
                </c:pt>
                <c:pt idx="24">
                  <c:v>5.3092960424664676E-3</c:v>
                </c:pt>
                <c:pt idx="25">
                  <c:v>5.4227795914020566E-3</c:v>
                </c:pt>
                <c:pt idx="26">
                  <c:v>5.5118267404218766E-3</c:v>
                </c:pt>
                <c:pt idx="27">
                  <c:v>5.5337782838379927E-3</c:v>
                </c:pt>
                <c:pt idx="28">
                  <c:v>4.9151117251849414E-3</c:v>
                </c:pt>
                <c:pt idx="29">
                  <c:v>4.8341063865151371E-3</c:v>
                </c:pt>
                <c:pt idx="30">
                  <c:v>4.8004790524067854E-3</c:v>
                </c:pt>
                <c:pt idx="31">
                  <c:v>4.7369668247026278E-3</c:v>
                </c:pt>
                <c:pt idx="32">
                  <c:v>4.6170672328684371E-3</c:v>
                </c:pt>
                <c:pt idx="33">
                  <c:v>4.4931022383330682E-3</c:v>
                </c:pt>
                <c:pt idx="34">
                  <c:v>4.3746495463866091E-3</c:v>
                </c:pt>
                <c:pt idx="35">
                  <c:v>4.3197768619694316E-3</c:v>
                </c:pt>
                <c:pt idx="36">
                  <c:v>4.2097675870894809E-3</c:v>
                </c:pt>
                <c:pt idx="37">
                  <c:v>4.1161059326266028E-3</c:v>
                </c:pt>
                <c:pt idx="38">
                  <c:v>3.586899213182052E-3</c:v>
                </c:pt>
                <c:pt idx="39">
                  <c:v>3.5281892088385972E-3</c:v>
                </c:pt>
                <c:pt idx="40">
                  <c:v>3.487545972456426E-3</c:v>
                </c:pt>
                <c:pt idx="41">
                  <c:v>3.3957544129529838E-3</c:v>
                </c:pt>
                <c:pt idx="42">
                  <c:v>3.3339518989050085E-3</c:v>
                </c:pt>
                <c:pt idx="43">
                  <c:v>3.2434952893227232E-3</c:v>
                </c:pt>
                <c:pt idx="44">
                  <c:v>3.1100738729005566E-3</c:v>
                </c:pt>
                <c:pt idx="45">
                  <c:v>2.9834885826319564E-3</c:v>
                </c:pt>
                <c:pt idx="46">
                  <c:v>2.8372020911009836E-3</c:v>
                </c:pt>
                <c:pt idx="47">
                  <c:v>2.7084945688221071E-3</c:v>
                </c:pt>
                <c:pt idx="48">
                  <c:v>2.3633611618448722E-3</c:v>
                </c:pt>
                <c:pt idx="49">
                  <c:v>2.2486894910399746E-3</c:v>
                </c:pt>
                <c:pt idx="50">
                  <c:v>2.1498026398730097E-3</c:v>
                </c:pt>
                <c:pt idx="51">
                  <c:v>2.0424045304489745E-3</c:v>
                </c:pt>
                <c:pt idx="52">
                  <c:v>1.9411427141038016E-3</c:v>
                </c:pt>
                <c:pt idx="53">
                  <c:v>1.8490317604533209E-3</c:v>
                </c:pt>
                <c:pt idx="54">
                  <c:v>1.7559462348747793E-3</c:v>
                </c:pt>
                <c:pt idx="55">
                  <c:v>1.6709923724766403E-3</c:v>
                </c:pt>
                <c:pt idx="56">
                  <c:v>1.5866472635004999E-3</c:v>
                </c:pt>
                <c:pt idx="57">
                  <c:v>1.5070958054956766E-3</c:v>
                </c:pt>
                <c:pt idx="58">
                  <c:v>1.3389800708119575E-3</c:v>
                </c:pt>
                <c:pt idx="59">
                  <c:v>1.2721745775392693E-3</c:v>
                </c:pt>
                <c:pt idx="60">
                  <c:v>1.2070652627648305E-3</c:v>
                </c:pt>
                <c:pt idx="61">
                  <c:v>1.144228119365411E-3</c:v>
                </c:pt>
                <c:pt idx="62">
                  <c:v>1.0877164650345249E-3</c:v>
                </c:pt>
                <c:pt idx="63">
                  <c:v>1.0377798563552874E-3</c:v>
                </c:pt>
                <c:pt idx="64">
                  <c:v>9.9025715295641319E-4</c:v>
                </c:pt>
                <c:pt idx="65">
                  <c:v>9.467091265471495E-4</c:v>
                </c:pt>
                <c:pt idx="66">
                  <c:v>9.0989555155346357E-4</c:v>
                </c:pt>
                <c:pt idx="67">
                  <c:v>8.7761066820774827E-4</c:v>
                </c:pt>
                <c:pt idx="68">
                  <c:v>7.9913977791373975E-4</c:v>
                </c:pt>
                <c:pt idx="69">
                  <c:v>7.7430815058080697E-4</c:v>
                </c:pt>
                <c:pt idx="70">
                  <c:v>7.5234708404747731E-4</c:v>
                </c:pt>
                <c:pt idx="71">
                  <c:v>7.341523329187663E-4</c:v>
                </c:pt>
                <c:pt idx="72">
                  <c:v>7.1801452189727269E-4</c:v>
                </c:pt>
                <c:pt idx="73">
                  <c:v>7.0268541230269902E-4</c:v>
                </c:pt>
                <c:pt idx="74">
                  <c:v>6.8699953462018188E-4</c:v>
                </c:pt>
                <c:pt idx="75">
                  <c:v>6.7333951178184727E-4</c:v>
                </c:pt>
                <c:pt idx="76">
                  <c:v>6.6045632003061097E-4</c:v>
                </c:pt>
                <c:pt idx="77">
                  <c:v>6.4834759354037317E-4</c:v>
                </c:pt>
                <c:pt idx="78">
                  <c:v>6.0369051510672381E-4</c:v>
                </c:pt>
                <c:pt idx="79">
                  <c:v>5.9495041579671478E-4</c:v>
                </c:pt>
                <c:pt idx="80">
                  <c:v>5.8751773004895095E-4</c:v>
                </c:pt>
                <c:pt idx="81">
                  <c:v>5.800791634166454E-4</c:v>
                </c:pt>
                <c:pt idx="82">
                  <c:v>5.7240197915194111E-4</c:v>
                </c:pt>
                <c:pt idx="83">
                  <c:v>5.6612750476610428E-4</c:v>
                </c:pt>
                <c:pt idx="84">
                  <c:v>5.6120956539161017E-4</c:v>
                </c:pt>
                <c:pt idx="85">
                  <c:v>5.5630999514116668E-4</c:v>
                </c:pt>
                <c:pt idx="86">
                  <c:v>5.5176214100651161E-4</c:v>
                </c:pt>
                <c:pt idx="87">
                  <c:v>5.4861588931862007E-4</c:v>
                </c:pt>
                <c:pt idx="88">
                  <c:v>5.2114654665092396E-4</c:v>
                </c:pt>
                <c:pt idx="89">
                  <c:v>5.1880383887656877E-4</c:v>
                </c:pt>
                <c:pt idx="90">
                  <c:v>5.1779098756999276E-4</c:v>
                </c:pt>
                <c:pt idx="91">
                  <c:v>5.1741184558874221E-4</c:v>
                </c:pt>
                <c:pt idx="92">
                  <c:v>5.1919719025193562E-4</c:v>
                </c:pt>
                <c:pt idx="93">
                  <c:v>5.2235242465273183E-4</c:v>
                </c:pt>
                <c:pt idx="94">
                  <c:v>5.2602152334998856E-4</c:v>
                </c:pt>
                <c:pt idx="95">
                  <c:v>5.3095812951216314E-4</c:v>
                </c:pt>
                <c:pt idx="96">
                  <c:v>5.3580323169739375E-4</c:v>
                </c:pt>
                <c:pt idx="97">
                  <c:v>5.4279153590828361E-4</c:v>
                </c:pt>
                <c:pt idx="98">
                  <c:v>5.2650664384295957E-4</c:v>
                </c:pt>
                <c:pt idx="99">
                  <c:v>5.3321416615242923E-4</c:v>
                </c:pt>
                <c:pt idx="100">
                  <c:v>5.3937029588553857E-4</c:v>
                </c:pt>
                <c:pt idx="101">
                  <c:v>5.4485624167370723E-4</c:v>
                </c:pt>
                <c:pt idx="102">
                  <c:v>5.5142689417659533E-4</c:v>
                </c:pt>
                <c:pt idx="103">
                  <c:v>5.5733604263055552E-4</c:v>
                </c:pt>
                <c:pt idx="104">
                  <c:v>5.6216151468588618E-4</c:v>
                </c:pt>
                <c:pt idx="105">
                  <c:v>5.6686778329959324E-4</c:v>
                </c:pt>
                <c:pt idx="106">
                  <c:v>5.7212422059654843E-4</c:v>
                </c:pt>
                <c:pt idx="107">
                  <c:v>5.7786057703207807E-4</c:v>
                </c:pt>
                <c:pt idx="108">
                  <c:v>5.6089859377125286E-4</c:v>
                </c:pt>
                <c:pt idx="109">
                  <c:v>5.6729339761983047E-4</c:v>
                </c:pt>
                <c:pt idx="110">
                  <c:v>5.7388870170587845E-4</c:v>
                </c:pt>
                <c:pt idx="111">
                  <c:v>5.8153679950566546E-4</c:v>
                </c:pt>
                <c:pt idx="112">
                  <c:v>5.8990143584524476E-4</c:v>
                </c:pt>
                <c:pt idx="113">
                  <c:v>5.9889819008657143E-4</c:v>
                </c:pt>
                <c:pt idx="114">
                  <c:v>6.0808602237275835E-4</c:v>
                </c:pt>
                <c:pt idx="115">
                  <c:v>6.1767297362540999E-4</c:v>
                </c:pt>
                <c:pt idx="116">
                  <c:v>6.27632170290883E-4</c:v>
                </c:pt>
                <c:pt idx="117">
                  <c:v>6.3775262006282325E-4</c:v>
                </c:pt>
                <c:pt idx="118">
                  <c:v>6.2342016902875786E-4</c:v>
                </c:pt>
                <c:pt idx="119">
                  <c:v>6.3265186282413974E-4</c:v>
                </c:pt>
                <c:pt idx="120">
                  <c:v>6.426409332430231E-4</c:v>
                </c:pt>
                <c:pt idx="121">
                  <c:v>6.5185296431526129E-4</c:v>
                </c:pt>
                <c:pt idx="122">
                  <c:v>6.6220899219835685E-4</c:v>
                </c:pt>
                <c:pt idx="123">
                  <c:v>6.7320340721342675E-4</c:v>
                </c:pt>
                <c:pt idx="124">
                  <c:v>6.8409468627884148E-4</c:v>
                </c:pt>
                <c:pt idx="125">
                  <c:v>6.9609351483060648E-4</c:v>
                </c:pt>
                <c:pt idx="126">
                  <c:v>7.0821748427400103E-4</c:v>
                </c:pt>
                <c:pt idx="127">
                  <c:v>7.2158759552730216E-4</c:v>
                </c:pt>
                <c:pt idx="128">
                  <c:v>7.0988999725088528E-4</c:v>
                </c:pt>
                <c:pt idx="129">
                  <c:v>7.2524582020126174E-4</c:v>
                </c:pt>
                <c:pt idx="130">
                  <c:v>7.4075270658751323E-4</c:v>
                </c:pt>
                <c:pt idx="131">
                  <c:v>7.5707464943654452E-4</c:v>
                </c:pt>
                <c:pt idx="132">
                  <c:v>7.7357979359456782E-4</c:v>
                </c:pt>
                <c:pt idx="133">
                  <c:v>7.9050220638430559E-4</c:v>
                </c:pt>
                <c:pt idx="134">
                  <c:v>8.0753634880319333E-4</c:v>
                </c:pt>
                <c:pt idx="135">
                  <c:v>8.2387104276363367E-4</c:v>
                </c:pt>
                <c:pt idx="136">
                  <c:v>8.3970513231763683E-4</c:v>
                </c:pt>
                <c:pt idx="137">
                  <c:v>8.5423959883528476E-4</c:v>
                </c:pt>
                <c:pt idx="138">
                  <c:v>8.3946980846738648E-4</c:v>
                </c:pt>
                <c:pt idx="139">
                  <c:v>8.5237886139022769E-4</c:v>
                </c:pt>
                <c:pt idx="140">
                  <c:v>8.6371247230585316E-4</c:v>
                </c:pt>
                <c:pt idx="141">
                  <c:v>8.7410684934202307E-4</c:v>
                </c:pt>
                <c:pt idx="142">
                  <c:v>8.8307637270771679E-4</c:v>
                </c:pt>
                <c:pt idx="143">
                  <c:v>8.9348066139630946E-4</c:v>
                </c:pt>
                <c:pt idx="144">
                  <c:v>9.032702499963619E-4</c:v>
                </c:pt>
                <c:pt idx="145">
                  <c:v>9.1195366627846888E-4</c:v>
                </c:pt>
                <c:pt idx="146">
                  <c:v>9.2107017907299674E-4</c:v>
                </c:pt>
                <c:pt idx="147">
                  <c:v>9.3085602628473836E-4</c:v>
                </c:pt>
                <c:pt idx="148">
                  <c:v>9.1265189893227508E-4</c:v>
                </c:pt>
                <c:pt idx="149">
                  <c:v>9.2381111236226941E-4</c:v>
                </c:pt>
                <c:pt idx="150">
                  <c:v>9.353302521544881E-4</c:v>
                </c:pt>
                <c:pt idx="151">
                  <c:v>9.4839565254572122E-4</c:v>
                </c:pt>
                <c:pt idx="152">
                  <c:v>9.6188827333424298E-4</c:v>
                </c:pt>
                <c:pt idx="153">
                  <c:v>9.7615751660515586E-4</c:v>
                </c:pt>
                <c:pt idx="154">
                  <c:v>9.8982577453991479E-4</c:v>
                </c:pt>
                <c:pt idx="155">
                  <c:v>1.0030301211650244E-3</c:v>
                </c:pt>
                <c:pt idx="156">
                  <c:v>1.0159890339480947E-3</c:v>
                </c:pt>
                <c:pt idx="157">
                  <c:v>1.0281262109120305E-3</c:v>
                </c:pt>
                <c:pt idx="158">
                  <c:v>1.0089075799610194E-3</c:v>
                </c:pt>
                <c:pt idx="159">
                  <c:v>1.0188059955333157E-3</c:v>
                </c:pt>
                <c:pt idx="160">
                  <c:v>1.0282946708845232E-3</c:v>
                </c:pt>
                <c:pt idx="161">
                  <c:v>1.035685310591037E-3</c:v>
                </c:pt>
                <c:pt idx="162">
                  <c:v>1.0434965659608529E-3</c:v>
                </c:pt>
                <c:pt idx="163">
                  <c:v>1.0511118004678816E-3</c:v>
                </c:pt>
                <c:pt idx="164">
                  <c:v>1.0583027439323737E-3</c:v>
                </c:pt>
                <c:pt idx="165">
                  <c:v>1.0669369484346406E-3</c:v>
                </c:pt>
                <c:pt idx="166">
                  <c:v>1.074246733226292E-3</c:v>
                </c:pt>
                <c:pt idx="167">
                  <c:v>1.0817854098151051E-3</c:v>
                </c:pt>
                <c:pt idx="168">
                  <c:v>1.0597249629527017E-3</c:v>
                </c:pt>
                <c:pt idx="169">
                  <c:v>1.0672101498413872E-3</c:v>
                </c:pt>
                <c:pt idx="170">
                  <c:v>1.0753586224851524E-3</c:v>
                </c:pt>
                <c:pt idx="171">
                  <c:v>1.0849526645971526E-3</c:v>
                </c:pt>
                <c:pt idx="172">
                  <c:v>1.0956372456768066E-3</c:v>
                </c:pt>
                <c:pt idx="173">
                  <c:v>1.1062395091313254E-3</c:v>
                </c:pt>
                <c:pt idx="174">
                  <c:v>1.1166925312823992E-3</c:v>
                </c:pt>
                <c:pt idx="175">
                  <c:v>1.1288140784168942E-3</c:v>
                </c:pt>
                <c:pt idx="176">
                  <c:v>1.1427334077524554E-3</c:v>
                </c:pt>
                <c:pt idx="177">
                  <c:v>1.1560021965317494E-3</c:v>
                </c:pt>
                <c:pt idx="178">
                  <c:v>1.1381780834743276E-3</c:v>
                </c:pt>
                <c:pt idx="179">
                  <c:v>1.1520735687357657E-3</c:v>
                </c:pt>
                <c:pt idx="180">
                  <c:v>1.1661744720629576E-3</c:v>
                </c:pt>
                <c:pt idx="181">
                  <c:v>1.1820062243662734E-3</c:v>
                </c:pt>
                <c:pt idx="182">
                  <c:v>1.1943564782622045E-3</c:v>
                </c:pt>
                <c:pt idx="183">
                  <c:v>1.2083313914799713E-3</c:v>
                </c:pt>
                <c:pt idx="184">
                  <c:v>1.2218957690070134E-3</c:v>
                </c:pt>
                <c:pt idx="185">
                  <c:v>1.2351719937173959E-3</c:v>
                </c:pt>
                <c:pt idx="186">
                  <c:v>1.247876392541063E-3</c:v>
                </c:pt>
                <c:pt idx="187">
                  <c:v>1.2594116284985004E-3</c:v>
                </c:pt>
                <c:pt idx="188">
                  <c:v>1.240267252510491E-3</c:v>
                </c:pt>
                <c:pt idx="189">
                  <c:v>1.2515608722601416E-3</c:v>
                </c:pt>
                <c:pt idx="190">
                  <c:v>1.2622193610839539E-3</c:v>
                </c:pt>
                <c:pt idx="191">
                  <c:v>1.2734382687113826E-3</c:v>
                </c:pt>
                <c:pt idx="192">
                  <c:v>1.2857219402320607E-3</c:v>
                </c:pt>
                <c:pt idx="193">
                  <c:v>1.2986826687690896E-3</c:v>
                </c:pt>
                <c:pt idx="194">
                  <c:v>1.3104444398906031E-3</c:v>
                </c:pt>
                <c:pt idx="195">
                  <c:v>1.3236818552959718E-3</c:v>
                </c:pt>
                <c:pt idx="196">
                  <c:v>1.3387802635060149E-3</c:v>
                </c:pt>
                <c:pt idx="197">
                  <c:v>1.356362095141727E-3</c:v>
                </c:pt>
                <c:pt idx="198">
                  <c:v>1.3410953342316899E-3</c:v>
                </c:pt>
                <c:pt idx="199">
                  <c:v>1.3587895271212366E-3</c:v>
                </c:pt>
                <c:pt idx="200">
                  <c:v>1.3786762374435883E-3</c:v>
                </c:pt>
                <c:pt idx="201">
                  <c:v>1.3998903010825224E-3</c:v>
                </c:pt>
                <c:pt idx="202">
                  <c:v>1.4200813520005504E-3</c:v>
                </c:pt>
                <c:pt idx="203">
                  <c:v>1.4400486031566023E-3</c:v>
                </c:pt>
                <c:pt idx="204">
                  <c:v>1.4609598259473109E-3</c:v>
                </c:pt>
                <c:pt idx="205">
                  <c:v>1.4808996140105741E-3</c:v>
                </c:pt>
                <c:pt idx="206">
                  <c:v>1.5006774838823469E-3</c:v>
                </c:pt>
                <c:pt idx="207">
                  <c:v>1.5186837476324124E-3</c:v>
                </c:pt>
                <c:pt idx="208">
                  <c:v>1.5006847724636728E-3</c:v>
                </c:pt>
                <c:pt idx="209">
                  <c:v>1.5169589953137681E-3</c:v>
                </c:pt>
                <c:pt idx="210">
                  <c:v>1.5330703962839201E-3</c:v>
                </c:pt>
                <c:pt idx="211">
                  <c:v>1.5483233970092979E-3</c:v>
                </c:pt>
                <c:pt idx="212">
                  <c:v>1.5640124310466314E-3</c:v>
                </c:pt>
                <c:pt idx="213">
                  <c:v>1.5768469033069716E-3</c:v>
                </c:pt>
                <c:pt idx="214">
                  <c:v>1.5896436184418214E-3</c:v>
                </c:pt>
                <c:pt idx="215">
                  <c:v>1.6066489044545315E-3</c:v>
                </c:pt>
                <c:pt idx="216">
                  <c:v>1.6220237701796969E-3</c:v>
                </c:pt>
                <c:pt idx="217">
                  <c:v>1.6380704510936645E-3</c:v>
                </c:pt>
                <c:pt idx="218">
                  <c:v>1.6161956569841775E-3</c:v>
                </c:pt>
                <c:pt idx="219">
                  <c:v>1.6326162748645612E-3</c:v>
                </c:pt>
                <c:pt idx="220">
                  <c:v>1.6536583406496063E-3</c:v>
                </c:pt>
                <c:pt idx="221">
                  <c:v>1.6709431322091438E-3</c:v>
                </c:pt>
                <c:pt idx="222">
                  <c:v>1.6879431205034077E-3</c:v>
                </c:pt>
                <c:pt idx="223">
                  <c:v>1.7065536522663613E-3</c:v>
                </c:pt>
                <c:pt idx="224">
                  <c:v>1.7262726506704876E-3</c:v>
                </c:pt>
                <c:pt idx="225">
                  <c:v>1.7486634613975139E-3</c:v>
                </c:pt>
                <c:pt idx="226">
                  <c:v>1.7661890856660476E-3</c:v>
                </c:pt>
                <c:pt idx="227">
                  <c:v>1.7825188418442834E-3</c:v>
                </c:pt>
                <c:pt idx="228">
                  <c:v>1.7631581058559537E-3</c:v>
                </c:pt>
                <c:pt idx="229">
                  <c:v>1.78117161803036E-3</c:v>
                </c:pt>
                <c:pt idx="230">
                  <c:v>1.7999017240321652E-3</c:v>
                </c:pt>
                <c:pt idx="231">
                  <c:v>1.8172684014036893E-3</c:v>
                </c:pt>
                <c:pt idx="232">
                  <c:v>1.8336159947757193E-3</c:v>
                </c:pt>
                <c:pt idx="233">
                  <c:v>1.8504861901427467E-3</c:v>
                </c:pt>
                <c:pt idx="234">
                  <c:v>1.8671107733906087E-3</c:v>
                </c:pt>
                <c:pt idx="235">
                  <c:v>1.8861952108606304E-3</c:v>
                </c:pt>
                <c:pt idx="236">
                  <c:v>1.9018527121284173E-3</c:v>
                </c:pt>
                <c:pt idx="237">
                  <c:v>1.9201484118699169E-3</c:v>
                </c:pt>
                <c:pt idx="238">
                  <c:v>1.9001177205677563E-3</c:v>
                </c:pt>
                <c:pt idx="239">
                  <c:v>1.921130806250809E-3</c:v>
                </c:pt>
                <c:pt idx="240">
                  <c:v>1.9443130335125962E-3</c:v>
                </c:pt>
                <c:pt idx="241">
                  <c:v>1.9614791231730619E-3</c:v>
                </c:pt>
                <c:pt idx="242">
                  <c:v>1.9842363682843495E-3</c:v>
                </c:pt>
                <c:pt idx="243">
                  <c:v>2.0035188082148285E-3</c:v>
                </c:pt>
                <c:pt idx="244">
                  <c:v>2.0230503648068338E-3</c:v>
                </c:pt>
                <c:pt idx="245">
                  <c:v>2.042859659525058E-3</c:v>
                </c:pt>
                <c:pt idx="246">
                  <c:v>2.0576743949907031E-3</c:v>
                </c:pt>
                <c:pt idx="247">
                  <c:v>2.0747893200010106E-3</c:v>
                </c:pt>
                <c:pt idx="248">
                  <c:v>2.0469962311051122E-3</c:v>
                </c:pt>
                <c:pt idx="249">
                  <c:v>2.059967647651081E-3</c:v>
                </c:pt>
                <c:pt idx="250">
                  <c:v>2.0736691497030921E-3</c:v>
                </c:pt>
                <c:pt idx="251">
                  <c:v>2.0847775874282266E-3</c:v>
                </c:pt>
                <c:pt idx="252">
                  <c:v>2.0997154610502416E-3</c:v>
                </c:pt>
                <c:pt idx="253">
                  <c:v>2.113915914466464E-3</c:v>
                </c:pt>
                <c:pt idx="254">
                  <c:v>2.1281267211004764E-3</c:v>
                </c:pt>
                <c:pt idx="255">
                  <c:v>2.1440750301835406E-3</c:v>
                </c:pt>
                <c:pt idx="256">
                  <c:v>2.1624866989911826E-3</c:v>
                </c:pt>
                <c:pt idx="257">
                  <c:v>2.1849972797381751E-3</c:v>
                </c:pt>
                <c:pt idx="258">
                  <c:v>2.1652806637538448E-3</c:v>
                </c:pt>
                <c:pt idx="259">
                  <c:v>2.1878785037025266E-3</c:v>
                </c:pt>
                <c:pt idx="260">
                  <c:v>2.2118470772018724E-3</c:v>
                </c:pt>
                <c:pt idx="261">
                  <c:v>2.2362366284728995E-3</c:v>
                </c:pt>
                <c:pt idx="262">
                  <c:v>2.2615430541996183E-3</c:v>
                </c:pt>
                <c:pt idx="263">
                  <c:v>2.2859887856237948E-3</c:v>
                </c:pt>
                <c:pt idx="264">
                  <c:v>2.3096316212175422E-3</c:v>
                </c:pt>
                <c:pt idx="265">
                  <c:v>2.3342752290943561E-3</c:v>
                </c:pt>
                <c:pt idx="266">
                  <c:v>2.3590430446793651E-3</c:v>
                </c:pt>
                <c:pt idx="267">
                  <c:v>2.3836157917818688E-3</c:v>
                </c:pt>
                <c:pt idx="268">
                  <c:v>2.3639193162305894E-3</c:v>
                </c:pt>
                <c:pt idx="269">
                  <c:v>2.3884331646683229E-3</c:v>
                </c:pt>
                <c:pt idx="270">
                  <c:v>2.4153581836928663E-3</c:v>
                </c:pt>
                <c:pt idx="271">
                  <c:v>2.441458295745672E-3</c:v>
                </c:pt>
                <c:pt idx="272">
                  <c:v>2.4665363791117156E-3</c:v>
                </c:pt>
                <c:pt idx="273">
                  <c:v>2.493570882794777E-3</c:v>
                </c:pt>
                <c:pt idx="274">
                  <c:v>2.5187149995222428E-3</c:v>
                </c:pt>
                <c:pt idx="275">
                  <c:v>2.5442101226439699E-3</c:v>
                </c:pt>
                <c:pt idx="276">
                  <c:v>2.5660070455682036E-3</c:v>
                </c:pt>
                <c:pt idx="277">
                  <c:v>2.5833424621526783E-3</c:v>
                </c:pt>
                <c:pt idx="278">
                  <c:v>2.5563845179577063E-3</c:v>
                </c:pt>
                <c:pt idx="279">
                  <c:v>2.5766166558756232E-3</c:v>
                </c:pt>
                <c:pt idx="280">
                  <c:v>2.5970626635659941E-3</c:v>
                </c:pt>
                <c:pt idx="281">
                  <c:v>2.6151680411335104E-3</c:v>
                </c:pt>
                <c:pt idx="282">
                  <c:v>2.6315234091530389E-3</c:v>
                </c:pt>
                <c:pt idx="283">
                  <c:v>2.6511980187424299E-3</c:v>
                </c:pt>
                <c:pt idx="284">
                  <c:v>2.6726341353829129E-3</c:v>
                </c:pt>
                <c:pt idx="285">
                  <c:v>2.6929767739516672E-3</c:v>
                </c:pt>
                <c:pt idx="286">
                  <c:v>2.7154651082182562E-3</c:v>
                </c:pt>
                <c:pt idx="287">
                  <c:v>2.7370033847473199E-3</c:v>
                </c:pt>
                <c:pt idx="288">
                  <c:v>2.7150390193549584E-3</c:v>
                </c:pt>
                <c:pt idx="289">
                  <c:v>2.7394304523485871E-3</c:v>
                </c:pt>
                <c:pt idx="290">
                  <c:v>2.7650408871619384E-3</c:v>
                </c:pt>
                <c:pt idx="291">
                  <c:v>2.7870431846098603E-3</c:v>
                </c:pt>
                <c:pt idx="292">
                  <c:v>2.8116364420825574E-3</c:v>
                </c:pt>
                <c:pt idx="293">
                  <c:v>2.8400170764983461E-3</c:v>
                </c:pt>
                <c:pt idx="294">
                  <c:v>2.8614893855693005E-3</c:v>
                </c:pt>
                <c:pt idx="295">
                  <c:v>2.8887815585016451E-3</c:v>
                </c:pt>
                <c:pt idx="296">
                  <c:v>2.9099279523945609E-3</c:v>
                </c:pt>
                <c:pt idx="297">
                  <c:v>2.9345177020000243E-3</c:v>
                </c:pt>
                <c:pt idx="298">
                  <c:v>2.9093683668891339E-3</c:v>
                </c:pt>
                <c:pt idx="299">
                  <c:v>2.929347249769875E-3</c:v>
                </c:pt>
                <c:pt idx="300">
                  <c:v>2.9547191388920651E-3</c:v>
                </c:pt>
                <c:pt idx="301">
                  <c:v>2.973622338173131E-3</c:v>
                </c:pt>
                <c:pt idx="302">
                  <c:v>2.9986028319370873E-3</c:v>
                </c:pt>
                <c:pt idx="303">
                  <c:v>3.0234287036050378E-3</c:v>
                </c:pt>
                <c:pt idx="304">
                  <c:v>3.0485380210770385E-3</c:v>
                </c:pt>
                <c:pt idx="305">
                  <c:v>3.0787437796900687E-3</c:v>
                </c:pt>
                <c:pt idx="306">
                  <c:v>3.1046827835938913E-3</c:v>
                </c:pt>
                <c:pt idx="307">
                  <c:v>3.1344336046975141E-3</c:v>
                </c:pt>
                <c:pt idx="308">
                  <c:v>3.1126239905969479E-3</c:v>
                </c:pt>
                <c:pt idx="309">
                  <c:v>3.1416831959780213E-3</c:v>
                </c:pt>
                <c:pt idx="310">
                  <c:v>3.1745940777381672E-3</c:v>
                </c:pt>
                <c:pt idx="311">
                  <c:v>3.196636933068403E-3</c:v>
                </c:pt>
                <c:pt idx="312">
                  <c:v>3.2253981213234452E-3</c:v>
                </c:pt>
                <c:pt idx="313">
                  <c:v>3.2542399803048325E-3</c:v>
                </c:pt>
                <c:pt idx="314">
                  <c:v>3.2807041114064476E-3</c:v>
                </c:pt>
                <c:pt idx="315">
                  <c:v>3.3042563292702714E-3</c:v>
                </c:pt>
                <c:pt idx="316">
                  <c:v>3.3265143297977833E-3</c:v>
                </c:pt>
                <c:pt idx="317">
                  <c:v>3.3545984002363387E-3</c:v>
                </c:pt>
                <c:pt idx="318">
                  <c:v>3.3238671686501033E-3</c:v>
                </c:pt>
                <c:pt idx="319">
                  <c:v>3.3458170674250526E-3</c:v>
                </c:pt>
                <c:pt idx="320">
                  <c:v>3.3687673007105432E-3</c:v>
                </c:pt>
                <c:pt idx="321">
                  <c:v>3.3914185636461131E-3</c:v>
                </c:pt>
                <c:pt idx="322">
                  <c:v>3.4171100603016232E-3</c:v>
                </c:pt>
                <c:pt idx="323">
                  <c:v>3.4385453195998825E-3</c:v>
                </c:pt>
                <c:pt idx="324">
                  <c:v>3.4589888648088119E-3</c:v>
                </c:pt>
                <c:pt idx="325">
                  <c:v>3.4867692986929777E-3</c:v>
                </c:pt>
                <c:pt idx="326">
                  <c:v>3.5130923763519069E-3</c:v>
                </c:pt>
                <c:pt idx="327">
                  <c:v>3.5396120977750976E-3</c:v>
                </c:pt>
                <c:pt idx="328">
                  <c:v>3.5014841616870253E-3</c:v>
                </c:pt>
                <c:pt idx="329">
                  <c:v>3.5278484288055289E-3</c:v>
                </c:pt>
                <c:pt idx="330">
                  <c:v>3.5525886160612738E-3</c:v>
                </c:pt>
                <c:pt idx="331">
                  <c:v>3.5759804028324361E-3</c:v>
                </c:pt>
                <c:pt idx="332">
                  <c:v>3.5992882415691041E-3</c:v>
                </c:pt>
                <c:pt idx="333">
                  <c:v>3.6149000424336116E-3</c:v>
                </c:pt>
                <c:pt idx="334">
                  <c:v>3.6303921474328451E-3</c:v>
                </c:pt>
                <c:pt idx="335">
                  <c:v>3.6480456002892037E-3</c:v>
                </c:pt>
                <c:pt idx="336">
                  <c:v>3.6649641745379741E-3</c:v>
                </c:pt>
                <c:pt idx="337">
                  <c:v>3.6813696027625572E-3</c:v>
                </c:pt>
                <c:pt idx="338">
                  <c:v>3.6445835535934214E-3</c:v>
                </c:pt>
                <c:pt idx="339">
                  <c:v>3.6585060372130427E-3</c:v>
                </c:pt>
                <c:pt idx="340">
                  <c:v>3.6815499590978342E-3</c:v>
                </c:pt>
                <c:pt idx="341">
                  <c:v>3.7092199017625593E-3</c:v>
                </c:pt>
                <c:pt idx="342">
                  <c:v>3.7329653030375469E-3</c:v>
                </c:pt>
                <c:pt idx="343">
                  <c:v>3.7618455167718941E-3</c:v>
                </c:pt>
                <c:pt idx="344">
                  <c:v>3.7857648500037272E-3</c:v>
                </c:pt>
                <c:pt idx="345">
                  <c:v>3.8160207247303294E-3</c:v>
                </c:pt>
                <c:pt idx="346">
                  <c:v>3.8385637379884439E-3</c:v>
                </c:pt>
                <c:pt idx="347">
                  <c:v>3.866538379062044E-3</c:v>
                </c:pt>
                <c:pt idx="348">
                  <c:v>3.8361386309190095E-3</c:v>
                </c:pt>
                <c:pt idx="349">
                  <c:v>3.8589713160698969E-3</c:v>
                </c:pt>
                <c:pt idx="350">
                  <c:v>3.8828140252162666E-3</c:v>
                </c:pt>
                <c:pt idx="351">
                  <c:v>3.9025133468506955E-3</c:v>
                </c:pt>
                <c:pt idx="352">
                  <c:v>3.9177960603739414E-3</c:v>
                </c:pt>
                <c:pt idx="353">
                  <c:v>3.9453557573849709E-3</c:v>
                </c:pt>
                <c:pt idx="354">
                  <c:v>3.9614366476258961E-3</c:v>
                </c:pt>
                <c:pt idx="355">
                  <c:v>3.9867889532851589E-3</c:v>
                </c:pt>
                <c:pt idx="356">
                  <c:v>4.0064729005189169E-3</c:v>
                </c:pt>
                <c:pt idx="357">
                  <c:v>4.0315381988388346E-3</c:v>
                </c:pt>
                <c:pt idx="358">
                  <c:v>4.0028272258664024E-3</c:v>
                </c:pt>
                <c:pt idx="359">
                  <c:v>4.02706005346023E-3</c:v>
                </c:pt>
                <c:pt idx="360">
                  <c:v>4.060800031370485E-3</c:v>
                </c:pt>
                <c:pt idx="361">
                  <c:v>4.0915097602081917E-3</c:v>
                </c:pt>
                <c:pt idx="362">
                  <c:v>4.1274347353711825E-3</c:v>
                </c:pt>
                <c:pt idx="363">
                  <c:v>4.1587170525531061E-3</c:v>
                </c:pt>
                <c:pt idx="364">
                  <c:v>4.1858901357979287E-3</c:v>
                </c:pt>
                <c:pt idx="365">
                  <c:v>4.2185356668189029E-3</c:v>
                </c:pt>
                <c:pt idx="366">
                  <c:v>4.2518804926460329E-3</c:v>
                </c:pt>
                <c:pt idx="367">
                  <c:v>4.2711707101451488E-3</c:v>
                </c:pt>
                <c:pt idx="368">
                  <c:v>4.235163635511738E-3</c:v>
                </c:pt>
                <c:pt idx="369">
                  <c:v>4.2562693567140507E-3</c:v>
                </c:pt>
                <c:pt idx="370">
                  <c:v>4.2787312162010449E-3</c:v>
                </c:pt>
                <c:pt idx="371">
                  <c:v>4.3012447029351798E-3</c:v>
                </c:pt>
                <c:pt idx="372">
                  <c:v>4.3163664830367255E-3</c:v>
                </c:pt>
                <c:pt idx="373">
                  <c:v>4.3410380316673582E-3</c:v>
                </c:pt>
                <c:pt idx="374">
                  <c:v>4.3600857323789505E-3</c:v>
                </c:pt>
                <c:pt idx="375">
                  <c:v>4.3837349101409698E-3</c:v>
                </c:pt>
                <c:pt idx="376">
                  <c:v>4.404965088953665E-3</c:v>
                </c:pt>
                <c:pt idx="377">
                  <c:v>4.4269903242177598E-3</c:v>
                </c:pt>
                <c:pt idx="378">
                  <c:v>4.3956110734459401E-3</c:v>
                </c:pt>
                <c:pt idx="379">
                  <c:v>4.424498966552148E-3</c:v>
                </c:pt>
                <c:pt idx="380">
                  <c:v>4.4488873138916109E-3</c:v>
                </c:pt>
                <c:pt idx="381">
                  <c:v>4.4711902391065799E-3</c:v>
                </c:pt>
                <c:pt idx="382">
                  <c:v>4.4963366614376409E-3</c:v>
                </c:pt>
                <c:pt idx="383">
                  <c:v>4.5338286995102251E-3</c:v>
                </c:pt>
                <c:pt idx="384">
                  <c:v>4.5701145884064209E-3</c:v>
                </c:pt>
                <c:pt idx="385">
                  <c:v>4.5906839643652117E-3</c:v>
                </c:pt>
                <c:pt idx="386">
                  <c:v>4.6151023064761451E-3</c:v>
                </c:pt>
                <c:pt idx="387">
                  <c:v>4.6495281812415305E-3</c:v>
                </c:pt>
                <c:pt idx="388">
                  <c:v>4.6160786081312459E-3</c:v>
                </c:pt>
                <c:pt idx="389">
                  <c:v>4.641138891863828E-3</c:v>
                </c:pt>
                <c:pt idx="390">
                  <c:v>4.6667745471609123E-3</c:v>
                </c:pt>
                <c:pt idx="391">
                  <c:v>4.6937233904549716E-3</c:v>
                </c:pt>
                <c:pt idx="392">
                  <c:v>4.7260197074050518E-3</c:v>
                </c:pt>
                <c:pt idx="393">
                  <c:v>4.7518392461268419E-3</c:v>
                </c:pt>
                <c:pt idx="394">
                  <c:v>4.783069114358449E-3</c:v>
                </c:pt>
                <c:pt idx="395">
                  <c:v>4.8175176910803261E-3</c:v>
                </c:pt>
                <c:pt idx="396">
                  <c:v>4.8477434209350722E-3</c:v>
                </c:pt>
                <c:pt idx="397">
                  <c:v>4.8794426216357076E-3</c:v>
                </c:pt>
                <c:pt idx="398">
                  <c:v>4.8501871033351475E-3</c:v>
                </c:pt>
                <c:pt idx="399">
                  <c:v>4.8864381881708269E-3</c:v>
                </c:pt>
                <c:pt idx="400">
                  <c:v>4.9235798869296321E-3</c:v>
                </c:pt>
                <c:pt idx="401">
                  <c:v>4.9613098708200061E-3</c:v>
                </c:pt>
                <c:pt idx="402">
                  <c:v>4.9972218918508567E-3</c:v>
                </c:pt>
                <c:pt idx="403">
                  <c:v>5.0321407693273718E-3</c:v>
                </c:pt>
                <c:pt idx="404">
                  <c:v>5.0742827436953998E-3</c:v>
                </c:pt>
                <c:pt idx="405">
                  <c:v>5.1021863885106818E-3</c:v>
                </c:pt>
                <c:pt idx="406">
                  <c:v>5.1326481142663491E-3</c:v>
                </c:pt>
                <c:pt idx="407">
                  <c:v>5.1596874492585727E-3</c:v>
                </c:pt>
                <c:pt idx="408">
                  <c:v>5.1264482322333381E-3</c:v>
                </c:pt>
                <c:pt idx="409">
                  <c:v>5.1526101118164582E-3</c:v>
                </c:pt>
                <c:pt idx="410">
                  <c:v>5.176171275766998E-3</c:v>
                </c:pt>
                <c:pt idx="411">
                  <c:v>5.2116224487879113E-3</c:v>
                </c:pt>
                <c:pt idx="412">
                  <c:v>5.2401837827461368E-3</c:v>
                </c:pt>
                <c:pt idx="413">
                  <c:v>5.2779327056644365E-3</c:v>
                </c:pt>
                <c:pt idx="414">
                  <c:v>5.3253624599237598E-3</c:v>
                </c:pt>
                <c:pt idx="415">
                  <c:v>5.3663732848659752E-3</c:v>
                </c:pt>
                <c:pt idx="416">
                  <c:v>5.4042074574083328E-3</c:v>
                </c:pt>
                <c:pt idx="417">
                  <c:v>5.449041108332023E-3</c:v>
                </c:pt>
                <c:pt idx="418">
                  <c:v>5.4260702912978936E-3</c:v>
                </c:pt>
                <c:pt idx="419">
                  <c:v>5.4627601884462114E-3</c:v>
                </c:pt>
                <c:pt idx="420">
                  <c:v>5.4889551317557437E-3</c:v>
                </c:pt>
                <c:pt idx="421">
                  <c:v>5.5202445187179485E-3</c:v>
                </c:pt>
                <c:pt idx="422">
                  <c:v>5.5563832931195822E-3</c:v>
                </c:pt>
                <c:pt idx="423">
                  <c:v>5.5828206079941598E-3</c:v>
                </c:pt>
                <c:pt idx="424">
                  <c:v>5.6151554046624417E-3</c:v>
                </c:pt>
                <c:pt idx="425">
                  <c:v>5.6636604031896831E-3</c:v>
                </c:pt>
                <c:pt idx="426">
                  <c:v>5.705337162069766E-3</c:v>
                </c:pt>
                <c:pt idx="427">
                  <c:v>5.7555376822675652E-3</c:v>
                </c:pt>
                <c:pt idx="428">
                  <c:v>5.7352560194970578E-3</c:v>
                </c:pt>
                <c:pt idx="429">
                  <c:v>5.7711451118958893E-3</c:v>
                </c:pt>
                <c:pt idx="430">
                  <c:v>5.8246739100596715E-3</c:v>
                </c:pt>
                <c:pt idx="431">
                  <c:v>5.8765571728993425E-3</c:v>
                </c:pt>
                <c:pt idx="432">
                  <c:v>5.9234513659045633E-3</c:v>
                </c:pt>
                <c:pt idx="433">
                  <c:v>5.981161375324737E-3</c:v>
                </c:pt>
                <c:pt idx="434">
                  <c:v>6.015452074653576E-3</c:v>
                </c:pt>
                <c:pt idx="435">
                  <c:v>6.0647255065448208E-3</c:v>
                </c:pt>
                <c:pt idx="436">
                  <c:v>6.0887113316121164E-3</c:v>
                </c:pt>
                <c:pt idx="437">
                  <c:v>6.125891493643381E-3</c:v>
                </c:pt>
                <c:pt idx="438">
                  <c:v>6.089710167130483E-3</c:v>
                </c:pt>
                <c:pt idx="439">
                  <c:v>6.1205919975845652E-3</c:v>
                </c:pt>
                <c:pt idx="440">
                  <c:v>6.1454375244809969E-3</c:v>
                </c:pt>
                <c:pt idx="441">
                  <c:v>6.1780894427467996E-3</c:v>
                </c:pt>
                <c:pt idx="442">
                  <c:v>6.2214087061636027E-3</c:v>
                </c:pt>
                <c:pt idx="443">
                  <c:v>6.2402542390329893E-3</c:v>
                </c:pt>
                <c:pt idx="444">
                  <c:v>6.2724309017782101E-3</c:v>
                </c:pt>
                <c:pt idx="445">
                  <c:v>6.3092722581920956E-3</c:v>
                </c:pt>
                <c:pt idx="446">
                  <c:v>6.3495021277810747E-3</c:v>
                </c:pt>
                <c:pt idx="447">
                  <c:v>6.3998210744000321E-3</c:v>
                </c:pt>
                <c:pt idx="448">
                  <c:v>6.3580857412329069E-3</c:v>
                </c:pt>
                <c:pt idx="449">
                  <c:v>6.3905091445206263E-3</c:v>
                </c:pt>
                <c:pt idx="450">
                  <c:v>6.4189601915721128E-3</c:v>
                </c:pt>
                <c:pt idx="451">
                  <c:v>6.4621358418517341E-3</c:v>
                </c:pt>
                <c:pt idx="452">
                  <c:v>6.5041070280737537E-3</c:v>
                </c:pt>
                <c:pt idx="453">
                  <c:v>6.5385553440996842E-3</c:v>
                </c:pt>
                <c:pt idx="454">
                  <c:v>6.5724179189711549E-3</c:v>
                </c:pt>
                <c:pt idx="455">
                  <c:v>6.6099235971669766E-3</c:v>
                </c:pt>
                <c:pt idx="456">
                  <c:v>6.6567516845257987E-3</c:v>
                </c:pt>
                <c:pt idx="457">
                  <c:v>6.7142642920140173E-3</c:v>
                </c:pt>
                <c:pt idx="458">
                  <c:v>6.680298541716324E-3</c:v>
                </c:pt>
                <c:pt idx="459">
                  <c:v>6.738852542210445E-3</c:v>
                </c:pt>
                <c:pt idx="460">
                  <c:v>6.7767529875613136E-3</c:v>
                </c:pt>
                <c:pt idx="461">
                  <c:v>6.8254370450053763E-3</c:v>
                </c:pt>
                <c:pt idx="462">
                  <c:v>6.8686005214699591E-3</c:v>
                </c:pt>
                <c:pt idx="463">
                  <c:v>6.9007107104759212E-3</c:v>
                </c:pt>
                <c:pt idx="464">
                  <c:v>6.9361146989490299E-3</c:v>
                </c:pt>
                <c:pt idx="465">
                  <c:v>6.9769243711151402E-3</c:v>
                </c:pt>
                <c:pt idx="466">
                  <c:v>7.0190131636086502E-3</c:v>
                </c:pt>
                <c:pt idx="467">
                  <c:v>7.0493058329930821E-3</c:v>
                </c:pt>
                <c:pt idx="468">
                  <c:v>6.9981038642230372E-3</c:v>
                </c:pt>
                <c:pt idx="469">
                  <c:v>7.0445009382947253E-3</c:v>
                </c:pt>
                <c:pt idx="470">
                  <c:v>7.0899533084242579E-3</c:v>
                </c:pt>
                <c:pt idx="471">
                  <c:v>7.1237887669075564E-3</c:v>
                </c:pt>
                <c:pt idx="472">
                  <c:v>7.1339199867521122E-3</c:v>
                </c:pt>
                <c:pt idx="473">
                  <c:v>7.1829385028782918E-3</c:v>
                </c:pt>
                <c:pt idx="474">
                  <c:v>7.2061862953313122E-3</c:v>
                </c:pt>
                <c:pt idx="475">
                  <c:v>7.2296266697080922E-3</c:v>
                </c:pt>
                <c:pt idx="476">
                  <c:v>7.2675433732540991E-3</c:v>
                </c:pt>
                <c:pt idx="477">
                  <c:v>7.298119427210076E-3</c:v>
                </c:pt>
                <c:pt idx="478">
                  <c:v>7.2525375444379399E-3</c:v>
                </c:pt>
                <c:pt idx="479">
                  <c:v>7.2748992605250569E-3</c:v>
                </c:pt>
                <c:pt idx="480">
                  <c:v>7.3141302223563524E-3</c:v>
                </c:pt>
                <c:pt idx="481">
                  <c:v>7.3574320417865192E-3</c:v>
                </c:pt>
                <c:pt idx="482">
                  <c:v>7.4028846910640161E-3</c:v>
                </c:pt>
                <c:pt idx="483">
                  <c:v>7.4507726574613879E-3</c:v>
                </c:pt>
                <c:pt idx="484">
                  <c:v>7.4882508410522193E-3</c:v>
                </c:pt>
                <c:pt idx="485">
                  <c:v>7.5322055152968956E-3</c:v>
                </c:pt>
                <c:pt idx="486">
                  <c:v>7.5922773374971836E-3</c:v>
                </c:pt>
                <c:pt idx="487">
                  <c:v>7.6439722422225473E-3</c:v>
                </c:pt>
                <c:pt idx="488">
                  <c:v>7.5915038715793498E-3</c:v>
                </c:pt>
                <c:pt idx="489">
                  <c:v>7.6452091098106007E-3</c:v>
                </c:pt>
                <c:pt idx="490">
                  <c:v>7.6695397541314408E-3</c:v>
                </c:pt>
                <c:pt idx="491">
                  <c:v>7.7088381769196386E-3</c:v>
                </c:pt>
                <c:pt idx="492">
                  <c:v>7.7376643478620473E-3</c:v>
                </c:pt>
                <c:pt idx="493">
                  <c:v>7.7640472406099344E-3</c:v>
                </c:pt>
                <c:pt idx="494">
                  <c:v>7.804734195292885E-3</c:v>
                </c:pt>
                <c:pt idx="495">
                  <c:v>7.8452533261215429E-3</c:v>
                </c:pt>
                <c:pt idx="496">
                  <c:v>7.90109666320544E-3</c:v>
                </c:pt>
                <c:pt idx="497">
                  <c:v>7.9310186191186658E-3</c:v>
                </c:pt>
                <c:pt idx="498">
                  <c:v>7.8756388707668292E-3</c:v>
                </c:pt>
                <c:pt idx="499">
                  <c:v>7.9175625927193505E-3</c:v>
                </c:pt>
                <c:pt idx="500">
                  <c:v>7.9568222912762311E-3</c:v>
                </c:pt>
                <c:pt idx="501">
                  <c:v>8.0103980725040515E-3</c:v>
                </c:pt>
                <c:pt idx="502">
                  <c:v>8.0419279722104883E-3</c:v>
                </c:pt>
                <c:pt idx="503">
                  <c:v>8.0924069797839639E-3</c:v>
                </c:pt>
                <c:pt idx="504">
                  <c:v>8.1341792254438754E-3</c:v>
                </c:pt>
                <c:pt idx="505">
                  <c:v>8.1752100536562084E-3</c:v>
                </c:pt>
                <c:pt idx="506">
                  <c:v>8.2391862644614865E-3</c:v>
                </c:pt>
                <c:pt idx="507">
                  <c:v>8.2980647964565005E-3</c:v>
                </c:pt>
                <c:pt idx="508">
                  <c:v>8.2573775447059017E-3</c:v>
                </c:pt>
                <c:pt idx="509">
                  <c:v>8.2770796429910819E-3</c:v>
                </c:pt>
                <c:pt idx="510">
                  <c:v>8.3194305325711808E-3</c:v>
                </c:pt>
                <c:pt idx="511">
                  <c:v>8.3573860228647028E-3</c:v>
                </c:pt>
                <c:pt idx="512">
                  <c:v>8.3859411913910532E-3</c:v>
                </c:pt>
                <c:pt idx="513">
                  <c:v>8.4064838876979804E-3</c:v>
                </c:pt>
                <c:pt idx="514">
                  <c:v>8.4311765561755313E-3</c:v>
                </c:pt>
                <c:pt idx="515">
                  <c:v>8.4608362231915236E-3</c:v>
                </c:pt>
                <c:pt idx="516">
                  <c:v>8.4951876645110273E-3</c:v>
                </c:pt>
                <c:pt idx="517">
                  <c:v>8.5305542963752725E-3</c:v>
                </c:pt>
                <c:pt idx="518">
                  <c:v>8.4825531516504581E-3</c:v>
                </c:pt>
                <c:pt idx="519">
                  <c:v>8.5044154724772409E-3</c:v>
                </c:pt>
                <c:pt idx="520">
                  <c:v>8.5456135884298262E-3</c:v>
                </c:pt>
                <c:pt idx="521">
                  <c:v>8.5756297833333214E-3</c:v>
                </c:pt>
                <c:pt idx="522">
                  <c:v>8.5836192854673882E-3</c:v>
                </c:pt>
                <c:pt idx="523">
                  <c:v>8.6118985962240716E-3</c:v>
                </c:pt>
                <c:pt idx="524">
                  <c:v>8.624266393466324E-3</c:v>
                </c:pt>
                <c:pt idx="525">
                  <c:v>8.6370976575066375E-3</c:v>
                </c:pt>
                <c:pt idx="526">
                  <c:v>8.6536398423961401E-3</c:v>
                </c:pt>
                <c:pt idx="527">
                  <c:v>8.6753133859831088E-3</c:v>
                </c:pt>
                <c:pt idx="528">
                  <c:v>8.6035942482719872E-3</c:v>
                </c:pt>
                <c:pt idx="529">
                  <c:v>8.6074616582657963E-3</c:v>
                </c:pt>
                <c:pt idx="530">
                  <c:v>8.6172330393574723E-3</c:v>
                </c:pt>
                <c:pt idx="531">
                  <c:v>8.6413254614745444E-3</c:v>
                </c:pt>
                <c:pt idx="532">
                  <c:v>8.6427687076207002E-3</c:v>
                </c:pt>
                <c:pt idx="533">
                  <c:v>8.6646665675378532E-3</c:v>
                </c:pt>
                <c:pt idx="534">
                  <c:v>8.6643921729309438E-3</c:v>
                </c:pt>
                <c:pt idx="535">
                  <c:v>8.7232393245316557E-3</c:v>
                </c:pt>
                <c:pt idx="536">
                  <c:v>8.753923798355958E-3</c:v>
                </c:pt>
                <c:pt idx="537">
                  <c:v>8.7878632569865674E-3</c:v>
                </c:pt>
                <c:pt idx="538">
                  <c:v>8.7249337462826752E-3</c:v>
                </c:pt>
                <c:pt idx="539">
                  <c:v>8.7707057380265446E-3</c:v>
                </c:pt>
                <c:pt idx="540">
                  <c:v>8.8058515640162729E-3</c:v>
                </c:pt>
                <c:pt idx="541">
                  <c:v>8.8605208357998826E-3</c:v>
                </c:pt>
                <c:pt idx="542">
                  <c:v>8.8999866553580321E-3</c:v>
                </c:pt>
                <c:pt idx="543">
                  <c:v>8.9422793869922083E-3</c:v>
                </c:pt>
                <c:pt idx="544">
                  <c:v>9.0049553058067864E-3</c:v>
                </c:pt>
                <c:pt idx="545">
                  <c:v>9.0318264720664898E-3</c:v>
                </c:pt>
                <c:pt idx="546">
                  <c:v>9.0679261734389147E-3</c:v>
                </c:pt>
                <c:pt idx="547">
                  <c:v>9.0817127906425363E-3</c:v>
                </c:pt>
                <c:pt idx="548">
                  <c:v>9.0355297327875082E-3</c:v>
                </c:pt>
                <c:pt idx="549">
                  <c:v>9.0483110031513332E-3</c:v>
                </c:pt>
                <c:pt idx="550">
                  <c:v>9.0927644768143741E-3</c:v>
                </c:pt>
                <c:pt idx="551">
                  <c:v>9.1325512311191039E-3</c:v>
                </c:pt>
                <c:pt idx="552">
                  <c:v>9.1685263944486298E-3</c:v>
                </c:pt>
                <c:pt idx="553">
                  <c:v>9.1925656109043026E-3</c:v>
                </c:pt>
                <c:pt idx="554">
                  <c:v>9.2264770072875962E-3</c:v>
                </c:pt>
                <c:pt idx="555">
                  <c:v>9.2641906283188694E-3</c:v>
                </c:pt>
                <c:pt idx="556">
                  <c:v>9.3004196789134384E-3</c:v>
                </c:pt>
                <c:pt idx="557">
                  <c:v>9.3235952256175026E-3</c:v>
                </c:pt>
                <c:pt idx="558">
                  <c:v>9.2632870051822091E-3</c:v>
                </c:pt>
                <c:pt idx="559">
                  <c:v>9.2967866689168017E-3</c:v>
                </c:pt>
                <c:pt idx="560">
                  <c:v>9.3324144334053748E-3</c:v>
                </c:pt>
                <c:pt idx="561">
                  <c:v>9.355370215445297E-3</c:v>
                </c:pt>
                <c:pt idx="562">
                  <c:v>9.3877488892313791E-3</c:v>
                </c:pt>
                <c:pt idx="563">
                  <c:v>9.4075078474701625E-3</c:v>
                </c:pt>
                <c:pt idx="564">
                  <c:v>9.435482294316554E-3</c:v>
                </c:pt>
                <c:pt idx="565">
                  <c:v>9.4975180831497735E-3</c:v>
                </c:pt>
                <c:pt idx="566">
                  <c:v>9.5271361438902819E-3</c:v>
                </c:pt>
                <c:pt idx="567">
                  <c:v>9.5953897422827207E-3</c:v>
                </c:pt>
                <c:pt idx="568">
                  <c:v>9.555775982376483E-3</c:v>
                </c:pt>
                <c:pt idx="569">
                  <c:v>9.6047181200918982E-3</c:v>
                </c:pt>
                <c:pt idx="570">
                  <c:v>9.6680190632076855E-3</c:v>
                </c:pt>
                <c:pt idx="571">
                  <c:v>9.6965592572411073E-3</c:v>
                </c:pt>
                <c:pt idx="572">
                  <c:v>9.7317819800343264E-3</c:v>
                </c:pt>
                <c:pt idx="573">
                  <c:v>9.764091546431989E-3</c:v>
                </c:pt>
                <c:pt idx="574">
                  <c:v>9.8283417043975984E-3</c:v>
                </c:pt>
                <c:pt idx="575">
                  <c:v>9.8694248500636149E-3</c:v>
                </c:pt>
                <c:pt idx="576">
                  <c:v>9.9133144699988362E-3</c:v>
                </c:pt>
                <c:pt idx="577">
                  <c:v>9.9725092184188326E-3</c:v>
                </c:pt>
                <c:pt idx="578">
                  <c:v>9.9876131867496568E-3</c:v>
                </c:pt>
                <c:pt idx="579">
                  <c:v>1.0061221552135662E-2</c:v>
                </c:pt>
                <c:pt idx="580">
                  <c:v>1.0152531795304518E-2</c:v>
                </c:pt>
                <c:pt idx="581">
                  <c:v>1.0237141889067283E-2</c:v>
                </c:pt>
                <c:pt idx="582">
                  <c:v>1.0371032618246342E-2</c:v>
                </c:pt>
                <c:pt idx="583">
                  <c:v>1.0500863807100913E-2</c:v>
                </c:pt>
                <c:pt idx="584">
                  <c:v>1.0583863608494117E-2</c:v>
                </c:pt>
                <c:pt idx="585">
                  <c:v>1.0683180332489819E-2</c:v>
                </c:pt>
                <c:pt idx="586">
                  <c:v>1.077495396597955E-2</c:v>
                </c:pt>
                <c:pt idx="587">
                  <c:v>1.0823850386032377E-2</c:v>
                </c:pt>
                <c:pt idx="588">
                  <c:v>1.0794214295777507E-2</c:v>
                </c:pt>
                <c:pt idx="589">
                  <c:v>1.085332942880814E-2</c:v>
                </c:pt>
                <c:pt idx="590">
                  <c:v>1.0866011855577788E-2</c:v>
                </c:pt>
                <c:pt idx="591">
                  <c:v>1.0896997574916998E-2</c:v>
                </c:pt>
                <c:pt idx="592">
                  <c:v>1.0949948319321307E-2</c:v>
                </c:pt>
                <c:pt idx="593">
                  <c:v>1.1027786676731084E-2</c:v>
                </c:pt>
                <c:pt idx="594">
                  <c:v>1.1094822315158787E-2</c:v>
                </c:pt>
                <c:pt idx="595">
                  <c:v>1.113716862299311E-2</c:v>
                </c:pt>
                <c:pt idx="596">
                  <c:v>1.1182543909854842E-2</c:v>
                </c:pt>
                <c:pt idx="597">
                  <c:v>1.122559146668904E-2</c:v>
                </c:pt>
                <c:pt idx="598">
                  <c:v>1.1185184992642237E-2</c:v>
                </c:pt>
                <c:pt idx="599">
                  <c:v>1.123231113902718E-2</c:v>
                </c:pt>
                <c:pt idx="600">
                  <c:v>1.1263714407890727E-2</c:v>
                </c:pt>
                <c:pt idx="601">
                  <c:v>1.1314259004168744E-2</c:v>
                </c:pt>
                <c:pt idx="602">
                  <c:v>1.1398899883326609E-2</c:v>
                </c:pt>
                <c:pt idx="603">
                  <c:v>1.1467571976423228E-2</c:v>
                </c:pt>
                <c:pt idx="604">
                  <c:v>1.1541130378030028E-2</c:v>
                </c:pt>
                <c:pt idx="605">
                  <c:v>1.1603473625377668E-2</c:v>
                </c:pt>
                <c:pt idx="606">
                  <c:v>1.1703244548346151E-2</c:v>
                </c:pt>
                <c:pt idx="607">
                  <c:v>1.1777333439470839E-2</c:v>
                </c:pt>
                <c:pt idx="608">
                  <c:v>1.1716988819859032E-2</c:v>
                </c:pt>
                <c:pt idx="609">
                  <c:v>1.1771727084913055E-2</c:v>
                </c:pt>
                <c:pt idx="610">
                  <c:v>1.1818111045277021E-2</c:v>
                </c:pt>
                <c:pt idx="611">
                  <c:v>1.1880161858927318E-2</c:v>
                </c:pt>
                <c:pt idx="612">
                  <c:v>1.1904164469982464E-2</c:v>
                </c:pt>
                <c:pt idx="613">
                  <c:v>1.189465047340247E-2</c:v>
                </c:pt>
                <c:pt idx="614">
                  <c:v>1.1927708279210832E-2</c:v>
                </c:pt>
                <c:pt idx="615">
                  <c:v>1.1963941954123329E-2</c:v>
                </c:pt>
                <c:pt idx="616">
                  <c:v>1.1992368431886431E-2</c:v>
                </c:pt>
                <c:pt idx="617">
                  <c:v>1.2020035250080219E-2</c:v>
                </c:pt>
                <c:pt idx="618">
                  <c:v>1.1953409941636734E-2</c:v>
                </c:pt>
                <c:pt idx="619">
                  <c:v>1.2032146562532944E-2</c:v>
                </c:pt>
                <c:pt idx="620">
                  <c:v>1.2084051171561718E-2</c:v>
                </c:pt>
                <c:pt idx="621">
                  <c:v>1.2113194037125803E-2</c:v>
                </c:pt>
                <c:pt idx="622">
                  <c:v>1.216609304820278E-2</c:v>
                </c:pt>
                <c:pt idx="623">
                  <c:v>1.2229790695996712E-2</c:v>
                </c:pt>
                <c:pt idx="624">
                  <c:v>1.2262571849299962E-2</c:v>
                </c:pt>
                <c:pt idx="625">
                  <c:v>1.2340081195224067E-2</c:v>
                </c:pt>
                <c:pt idx="626">
                  <c:v>1.2398034003335398E-2</c:v>
                </c:pt>
                <c:pt idx="627">
                  <c:v>1.2441090512913382E-2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50528"/>
        <c:axId val="42152704"/>
      </c:scatterChart>
      <c:valAx>
        <c:axId val="42150528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(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42152704"/>
        <c:crosses val="autoZero"/>
        <c:crossBetween val="midCat"/>
        <c:majorUnit val="0.01"/>
        <c:minorUnit val="5.0000000000000001E-3"/>
      </c:valAx>
      <c:valAx>
        <c:axId val="4215270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42150528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rgbClr val="00B050"/>
              </a:solidFill>
              <a:ln w="6350">
                <a:solidFill>
                  <a:srgbClr val="00B050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0.33376496336728678</c:v>
                </c:pt>
                <c:pt idx="1">
                  <c:v>0.51545016429943757</c:v>
                </c:pt>
                <c:pt idx="2">
                  <c:v>1.1915168983620958</c:v>
                </c:pt>
                <c:pt idx="3">
                  <c:v>1.9415529772300033</c:v>
                </c:pt>
                <c:pt idx="4">
                  <c:v>0.60535560064985816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3.048</c:v>
                </c:pt>
                <c:pt idx="1">
                  <c:v>5.6159999999999997</c:v>
                </c:pt>
                <c:pt idx="2">
                  <c:v>7.2</c:v>
                </c:pt>
                <c:pt idx="3">
                  <c:v>9.1440000000000001</c:v>
                </c:pt>
                <c:pt idx="4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66144"/>
        <c:axId val="42189184"/>
      </c:scatterChart>
      <c:valAx>
        <c:axId val="42166144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42189184"/>
        <c:crosses val="autoZero"/>
        <c:crossBetween val="midCat"/>
        <c:majorUnit val="1"/>
        <c:minorUnit val="0.5"/>
      </c:valAx>
      <c:valAx>
        <c:axId val="4218918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42166144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28575</xdr:rowOff>
    </xdr:from>
    <xdr:to>
      <xdr:col>10</xdr:col>
      <xdr:colOff>0</xdr:colOff>
      <xdr:row>0</xdr:row>
      <xdr:rowOff>552450</xdr:rowOff>
    </xdr:to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twoCellAnchor>
  <xdr:twoCellAnchor editAs="oneCell">
    <xdr:from>
      <xdr:col>8</xdr:col>
      <xdr:colOff>0</xdr:colOff>
      <xdr:row>1</xdr:row>
      <xdr:rowOff>9525</xdr:rowOff>
    </xdr:from>
    <xdr:to>
      <xdr:col>9</xdr:col>
      <xdr:colOff>95250</xdr:colOff>
      <xdr:row>1</xdr:row>
      <xdr:rowOff>695325</xdr:rowOff>
    </xdr:to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12</xdr:col>
      <xdr:colOff>0</xdr:colOff>
      <xdr:row>1</xdr:row>
      <xdr:rowOff>9525</xdr:rowOff>
    </xdr:from>
    <xdr:to>
      <xdr:col>12</xdr:col>
      <xdr:colOff>819150</xdr:colOff>
      <xdr:row>1</xdr:row>
      <xdr:rowOff>695325</xdr:rowOff>
    </xdr:to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10</xdr:col>
      <xdr:colOff>0</xdr:colOff>
      <xdr:row>1</xdr:row>
      <xdr:rowOff>9525</xdr:rowOff>
    </xdr:from>
    <xdr:to>
      <xdr:col>10</xdr:col>
      <xdr:colOff>771525</xdr:colOff>
      <xdr:row>1</xdr:row>
      <xdr:rowOff>695325</xdr:rowOff>
    </xdr:to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9</xdr:col>
      <xdr:colOff>800100</xdr:colOff>
      <xdr:row>0</xdr:row>
      <xdr:rowOff>28575</xdr:rowOff>
    </xdr:from>
    <xdr:to>
      <xdr:col>11</xdr:col>
      <xdr:colOff>733425</xdr:colOff>
      <xdr:row>0</xdr:row>
      <xdr:rowOff>552450</xdr:rowOff>
    </xdr:to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twoCellAnchor>
  <xdr:twoCellAnchor editAs="oneCell">
    <xdr:from>
      <xdr:col>9</xdr:col>
      <xdr:colOff>0</xdr:colOff>
      <xdr:row>1</xdr:row>
      <xdr:rowOff>9525</xdr:rowOff>
    </xdr:from>
    <xdr:to>
      <xdr:col>9</xdr:col>
      <xdr:colOff>809625</xdr:colOff>
      <xdr:row>1</xdr:row>
      <xdr:rowOff>695325</xdr:rowOff>
    </xdr:to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11</xdr:col>
      <xdr:colOff>0</xdr:colOff>
      <xdr:row>1</xdr:row>
      <xdr:rowOff>9525</xdr:rowOff>
    </xdr:from>
    <xdr:to>
      <xdr:col>11</xdr:col>
      <xdr:colOff>742950</xdr:colOff>
      <xdr:row>1</xdr:row>
      <xdr:rowOff>695325</xdr:rowOff>
    </xdr:to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13</xdr:col>
      <xdr:colOff>0</xdr:colOff>
      <xdr:row>1</xdr:row>
      <xdr:rowOff>9525</xdr:rowOff>
    </xdr:from>
    <xdr:to>
      <xdr:col>13</xdr:col>
      <xdr:colOff>742950</xdr:colOff>
      <xdr:row>1</xdr:row>
      <xdr:rowOff>695325</xdr:rowOff>
    </xdr:to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twoCellAnchor>
  <xdr:twoCellAnchor editAs="oneCell">
    <xdr:from>
      <xdr:col>14</xdr:col>
      <xdr:colOff>0</xdr:colOff>
      <xdr:row>1</xdr:row>
      <xdr:rowOff>66675</xdr:rowOff>
    </xdr:from>
    <xdr:to>
      <xdr:col>14</xdr:col>
      <xdr:colOff>619125</xdr:colOff>
      <xdr:row>1</xdr:row>
      <xdr:rowOff>495300</xdr:rowOff>
    </xdr:to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>
    <xdr:from>
      <xdr:col>0</xdr:col>
      <xdr:colOff>590550</xdr:colOff>
      <xdr:row>10</xdr:row>
      <xdr:rowOff>142875</xdr:rowOff>
    </xdr:from>
    <xdr:to>
      <xdr:col>3</xdr:col>
      <xdr:colOff>746400</xdr:colOff>
      <xdr:row>26</xdr:row>
      <xdr:rowOff>72075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723901</xdr:colOff>
      <xdr:row>10</xdr:row>
      <xdr:rowOff>142875</xdr:rowOff>
    </xdr:from>
    <xdr:to>
      <xdr:col>4</xdr:col>
      <xdr:colOff>703201</xdr:colOff>
      <xdr:row>26</xdr:row>
      <xdr:rowOff>72075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695326</xdr:colOff>
      <xdr:row>10</xdr:row>
      <xdr:rowOff>142875</xdr:rowOff>
    </xdr:from>
    <xdr:to>
      <xdr:col>6</xdr:col>
      <xdr:colOff>26926</xdr:colOff>
      <xdr:row>26</xdr:row>
      <xdr:rowOff>72075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19051</xdr:colOff>
      <xdr:row>10</xdr:row>
      <xdr:rowOff>142875</xdr:rowOff>
    </xdr:from>
    <xdr:to>
      <xdr:col>7</xdr:col>
      <xdr:colOff>188851</xdr:colOff>
      <xdr:row>26</xdr:row>
      <xdr:rowOff>72075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66675</xdr:colOff>
          <xdr:row>0</xdr:row>
          <xdr:rowOff>152400</xdr:rowOff>
        </xdr:from>
        <xdr:to>
          <xdr:col>3</xdr:col>
          <xdr:colOff>981075</xdr:colOff>
          <xdr:row>0</xdr:row>
          <xdr:rowOff>428625</xdr:rowOff>
        </xdr:to>
        <xdr:sp macro="" textlink="">
          <xdr:nvSpPr>
            <xdr:cNvPr id="1170" name="Object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12</xdr:col>
      <xdr:colOff>28575</xdr:colOff>
      <xdr:row>0</xdr:row>
      <xdr:rowOff>66675</xdr:rowOff>
    </xdr:from>
    <xdr:to>
      <xdr:col>13</xdr:col>
      <xdr:colOff>762000</xdr:colOff>
      <xdr:row>1</xdr:row>
      <xdr:rowOff>9525</xdr:rowOff>
    </xdr:to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xdr:oneCellAnchor>
    <xdr:from>
      <xdr:col>15</xdr:col>
      <xdr:colOff>0</xdr:colOff>
      <xdr:row>0</xdr:row>
      <xdr:rowOff>581024</xdr:rowOff>
    </xdr:from>
    <xdr:ext cx="1228725" cy="695325"/>
    <xdr:sp macro="" textlink="">
      <xdr:nvSpPr>
        <xdr:cNvPr id="35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, K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74" name="Object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</xdr:row>
      <xdr:rowOff>76200</xdr:rowOff>
    </xdr:from>
    <xdr:to>
      <xdr:col>4</xdr:col>
      <xdr:colOff>790575</xdr:colOff>
      <xdr:row>1</xdr:row>
      <xdr:rowOff>695325</xdr:rowOff>
    </xdr:to>
    <xdr:sp macro="" textlink="">
      <xdr:nvSpPr>
        <xdr:cNvPr id="37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352425</xdr:rowOff>
        </xdr:to>
        <xdr:sp macro="" textlink="">
          <xdr:nvSpPr>
            <xdr:cNvPr id="1175" name="Object 151" hidden="1">
              <a:extLst>
                <a:ext uri="{63B3BB69-23CF-44E3-9099-C40C66FF867C}">
                  <a14:compatExt spid="_x0000_s1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0</xdr:colOff>
      <xdr:row>1</xdr:row>
      <xdr:rowOff>47625</xdr:rowOff>
    </xdr:from>
    <xdr:to>
      <xdr:col>5</xdr:col>
      <xdr:colOff>790575</xdr:colOff>
      <xdr:row>2</xdr:row>
      <xdr:rowOff>9525</xdr:rowOff>
    </xdr:to>
    <xdr:sp macro="" textlink="">
      <xdr:nvSpPr>
        <xdr:cNvPr id="39" name="TextBox 2"/>
        <xdr:cNvSpPr txBox="1">
          <a:spLocks noChangeArrowheads="1"/>
        </xdr:cNvSpPr>
      </xdr:nvSpPr>
      <xdr:spPr bwMode="auto">
        <a:xfrm>
          <a:off x="45910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6</xdr:col>
      <xdr:colOff>0</xdr:colOff>
      <xdr:row>1</xdr:row>
      <xdr:rowOff>47625</xdr:rowOff>
    </xdr:from>
    <xdr:to>
      <xdr:col>6</xdr:col>
      <xdr:colOff>790575</xdr:colOff>
      <xdr:row>1</xdr:row>
      <xdr:rowOff>571500</xdr:rowOff>
    </xdr:to>
    <xdr:sp macro="" textlink="">
      <xdr:nvSpPr>
        <xdr:cNvPr id="40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114300</xdr:colOff>
          <xdr:row>0</xdr:row>
          <xdr:rowOff>9525</xdr:rowOff>
        </xdr:from>
        <xdr:to>
          <xdr:col>6</xdr:col>
          <xdr:colOff>600075</xdr:colOff>
          <xdr:row>1</xdr:row>
          <xdr:rowOff>0</xdr:rowOff>
        </xdr:to>
        <xdr:sp macro="" textlink="">
          <xdr:nvSpPr>
            <xdr:cNvPr id="1176" name="Object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10"/>
  <sheetViews>
    <sheetView tabSelected="1" workbookViewId="0">
      <selection activeCell="H21" sqref="H21"/>
    </sheetView>
  </sheetViews>
  <sheetFormatPr defaultRowHeight="12.75" x14ac:dyDescent="0.2"/>
  <cols>
    <col min="1" max="1" width="9.140625" style="1"/>
    <col min="2" max="3" width="15.85546875" style="15" customWidth="1"/>
    <col min="4" max="4" width="15.42578125" style="15" customWidth="1"/>
    <col min="5" max="7" width="12.5703125" style="40" customWidth="1"/>
    <col min="8" max="8" width="13.28515625" style="42" customWidth="1"/>
    <col min="9" max="9" width="11.7109375" style="35" customWidth="1"/>
    <col min="10" max="10" width="12.42578125" style="31" customWidth="1"/>
    <col min="11" max="12" width="11.7109375" style="23" customWidth="1"/>
    <col min="13" max="13" width="12.85546875" style="11" customWidth="1"/>
    <col min="14" max="14" width="11.5703125" style="11" customWidth="1"/>
    <col min="15" max="15" width="9.5703125" style="7" customWidth="1"/>
    <col min="16" max="16" width="18.28515625" style="39" customWidth="1"/>
    <col min="17" max="17" width="12.5703125" style="16" customWidth="1"/>
    <col min="18" max="19" width="12.5703125" style="7" customWidth="1"/>
    <col min="20" max="20" width="18.28515625" style="7" customWidth="1"/>
    <col min="21" max="16384" width="9.140625" style="7"/>
  </cols>
  <sheetData>
    <row r="1" spans="1:17" ht="45.75" customHeight="1" x14ac:dyDescent="0.25">
      <c r="A1" s="4" t="s">
        <v>1</v>
      </c>
      <c r="B1" s="27"/>
      <c r="C1" s="19"/>
      <c r="D1" s="14"/>
      <c r="E1" s="42"/>
      <c r="F1" s="43"/>
      <c r="G1" s="43"/>
      <c r="I1" s="30"/>
      <c r="M1" s="28"/>
      <c r="N1" s="12"/>
    </row>
    <row r="2" spans="1:17" ht="56.25" customHeight="1" x14ac:dyDescent="0.2">
      <c r="A2" s="6" t="s">
        <v>0</v>
      </c>
      <c r="B2" s="29" t="s">
        <v>2</v>
      </c>
      <c r="C2" s="29" t="s">
        <v>2</v>
      </c>
      <c r="D2" s="29" t="s">
        <v>3</v>
      </c>
      <c r="E2" s="44"/>
      <c r="F2" s="44"/>
      <c r="G2" s="44"/>
      <c r="I2" s="32"/>
      <c r="M2" s="12"/>
      <c r="N2" s="12"/>
    </row>
    <row r="3" spans="1:17" ht="15" x14ac:dyDescent="0.25">
      <c r="A3" s="1">
        <v>4.8000000000000001E-2</v>
      </c>
      <c r="B3" s="15">
        <v>573</v>
      </c>
      <c r="C3" s="15">
        <v>65.5</v>
      </c>
      <c r="D3" s="15">
        <v>8.5914344010000008</v>
      </c>
      <c r="E3" s="40">
        <f t="shared" ref="E3:E66" si="0" xml:space="preserve"> H$10/((LN(D3))^2+H$7*LN(D3)+H$4)</f>
        <v>251.31754409163744</v>
      </c>
      <c r="F3" s="40">
        <f xml:space="preserve"> E3^2*(2*LN(D3)+H$7)*(1/SQRT(C3)-1/SQRT(B3))/(H$10*SQRT(11*2))</f>
        <v>2.2631400351170625</v>
      </c>
      <c r="G3" s="40">
        <f xml:space="preserve"> E3*(2*LN(D3)+H$7)*(1/SQRT(C3)+1/SQRT(B3))/(H$10*SQRT(11*2))</f>
        <v>1.8204695177654003E-2</v>
      </c>
      <c r="H3" s="45" t="s">
        <v>4</v>
      </c>
      <c r="I3" s="33">
        <v>7.4999999999999997E-2</v>
      </c>
      <c r="J3" s="34">
        <v>282.75</v>
      </c>
      <c r="K3" s="24">
        <v>0.14299999999999999</v>
      </c>
      <c r="L3" s="24">
        <v>286.14999999999998</v>
      </c>
      <c r="M3" s="26">
        <v>0.83</v>
      </c>
      <c r="N3" s="26">
        <v>277.14999999999998</v>
      </c>
    </row>
    <row r="4" spans="1:17" ht="15" x14ac:dyDescent="0.25">
      <c r="A4" s="1">
        <v>7.1999999999999995E-2</v>
      </c>
      <c r="B4" s="15">
        <v>743</v>
      </c>
      <c r="C4" s="15">
        <v>82</v>
      </c>
      <c r="D4" s="15">
        <v>8.4519748280000009</v>
      </c>
      <c r="E4" s="40">
        <f t="shared" si="0"/>
        <v>253.40687145650892</v>
      </c>
      <c r="F4" s="40">
        <f xml:space="preserve"> E4^2*(2*LN(D4)+H$7)*(1/SQRT(C4)-1/SQRT(B4))/(H$10*SQRT(11*3))</f>
        <v>1.6110238347659329</v>
      </c>
      <c r="G4" s="40">
        <f xml:space="preserve"> E4*(2*LN(D4)+H$7)*(1/SQRT(C4)+1/SQRT(B4))/(H$10*SQRT(11*3))</f>
        <v>1.2682831445652397E-2</v>
      </c>
      <c r="H4" s="45">
        <v>4.4825077049999997</v>
      </c>
      <c r="I4" s="33">
        <v>0.182</v>
      </c>
      <c r="J4" s="34">
        <v>283.75</v>
      </c>
      <c r="K4" s="24">
        <v>0.188</v>
      </c>
      <c r="L4" s="24">
        <v>285.55</v>
      </c>
      <c r="M4" s="26">
        <v>1.51</v>
      </c>
      <c r="N4" s="26">
        <v>274.35000000000002</v>
      </c>
    </row>
    <row r="5" spans="1:17" ht="15" x14ac:dyDescent="0.25">
      <c r="A5" s="1">
        <v>9.6000000000000002E-2</v>
      </c>
      <c r="B5" s="15">
        <v>995.33333330000005</v>
      </c>
      <c r="C5" s="15">
        <v>113</v>
      </c>
      <c r="D5" s="15">
        <v>8.3805831150000003</v>
      </c>
      <c r="E5" s="40">
        <f t="shared" si="0"/>
        <v>254.46155650651349</v>
      </c>
      <c r="F5" s="40">
        <f t="shared" ref="F5:F10" si="1" xml:space="preserve"> E5^2*(2*LN(D5)+H$7)*(1/SQRT(C5)-1/SQRT(B5))/(H$10*SQRT(11*3))</f>
        <v>1.3373191297198601</v>
      </c>
      <c r="G5" s="40">
        <f t="shared" ref="G5:G10" si="2" xml:space="preserve"> E5*(2*LN(D5)+H$7)*(1/SQRT(C5)+1/SQRT(B5))/(H$10*SQRT(11*3))</f>
        <v>1.0596776428205251E-2</v>
      </c>
      <c r="H5" s="46"/>
      <c r="I5" s="33">
        <v>0.19900000000000001</v>
      </c>
      <c r="J5" s="34">
        <v>283.55</v>
      </c>
      <c r="K5" s="24">
        <v>0.48399999999999999</v>
      </c>
      <c r="L5" s="24">
        <v>282.75</v>
      </c>
      <c r="M5" s="26">
        <v>3.05</v>
      </c>
      <c r="N5" s="26">
        <v>266.14999999999998</v>
      </c>
      <c r="O5" s="15">
        <v>3.048</v>
      </c>
      <c r="P5" s="40">
        <f xml:space="preserve"> ABS(N5-E128)</f>
        <v>0.33376496336728678</v>
      </c>
      <c r="Q5" s="8"/>
    </row>
    <row r="6" spans="1:17" ht="15" x14ac:dyDescent="0.25">
      <c r="A6" s="1">
        <v>0.12</v>
      </c>
      <c r="B6" s="15">
        <v>1177.666667</v>
      </c>
      <c r="C6" s="15">
        <v>135</v>
      </c>
      <c r="D6" s="15">
        <v>8.3070016500000001</v>
      </c>
      <c r="E6" s="40">
        <f t="shared" si="0"/>
        <v>255.53673542641334</v>
      </c>
      <c r="F6" s="40">
        <f t="shared" si="1"/>
        <v>1.1957262996260034</v>
      </c>
      <c r="G6" s="40">
        <f t="shared" si="2"/>
        <v>9.4698076802173306E-3</v>
      </c>
      <c r="H6" s="45" t="s">
        <v>5</v>
      </c>
      <c r="I6" s="33">
        <v>0.24</v>
      </c>
      <c r="J6" s="34">
        <v>283.25</v>
      </c>
      <c r="K6" s="24">
        <v>0.73699999999999999</v>
      </c>
      <c r="L6" s="24">
        <v>280.25</v>
      </c>
      <c r="M6" s="26">
        <v>5.61</v>
      </c>
      <c r="N6" s="26">
        <v>250.65</v>
      </c>
      <c r="O6" s="15">
        <v>5.6159999999999997</v>
      </c>
      <c r="P6" s="40">
        <f xml:space="preserve"> ABS(N6-E235)</f>
        <v>0.51545016429943757</v>
      </c>
      <c r="Q6" s="8"/>
    </row>
    <row r="7" spans="1:17" ht="15" x14ac:dyDescent="0.25">
      <c r="A7" s="1">
        <v>0.14399999999999999</v>
      </c>
      <c r="B7" s="15">
        <v>1215.666667</v>
      </c>
      <c r="C7" s="15">
        <v>150.33333329999999</v>
      </c>
      <c r="D7" s="15">
        <v>8.2571970070000003</v>
      </c>
      <c r="E7" s="40">
        <f t="shared" si="0"/>
        <v>256.25711213964888</v>
      </c>
      <c r="F7" s="40">
        <f t="shared" si="1"/>
        <v>1.0946056395885855</v>
      </c>
      <c r="G7" s="40">
        <f t="shared" si="2"/>
        <v>8.9052132986407774E-3</v>
      </c>
      <c r="H7" s="45">
        <v>-3.6334264570000001</v>
      </c>
      <c r="I7" s="33">
        <v>0.64700000000000002</v>
      </c>
      <c r="J7" s="34">
        <v>280.35000000000002</v>
      </c>
      <c r="K7" s="24">
        <v>0.83499999999999996</v>
      </c>
      <c r="L7" s="24">
        <v>279.35000000000002</v>
      </c>
      <c r="M7" s="26">
        <v>7.21</v>
      </c>
      <c r="N7" s="26">
        <v>238.15</v>
      </c>
      <c r="O7" s="15">
        <v>7.2</v>
      </c>
      <c r="P7" s="40">
        <f xml:space="preserve"> ABS(N7-E301)</f>
        <v>1.1915168983620958</v>
      </c>
      <c r="Q7" s="8"/>
    </row>
    <row r="8" spans="1:17" ht="15" x14ac:dyDescent="0.25">
      <c r="A8" s="1">
        <v>0.16800000000000001</v>
      </c>
      <c r="B8" s="15">
        <v>1204.666667</v>
      </c>
      <c r="C8" s="15">
        <v>148.33333329999999</v>
      </c>
      <c r="D8" s="15">
        <v>8.2170430860000003</v>
      </c>
      <c r="E8" s="40">
        <f t="shared" si="0"/>
        <v>256.83328923255095</v>
      </c>
      <c r="F8" s="40">
        <f t="shared" si="1"/>
        <v>1.0898598410953695</v>
      </c>
      <c r="G8" s="40">
        <f t="shared" si="2"/>
        <v>8.8314696385249844E-3</v>
      </c>
      <c r="H8" s="46"/>
      <c r="I8" s="33">
        <v>0.82099999999999995</v>
      </c>
      <c r="J8" s="34">
        <v>277.75</v>
      </c>
      <c r="K8" s="24">
        <v>1.5169999999999999</v>
      </c>
      <c r="L8" s="24">
        <v>273.55</v>
      </c>
      <c r="M8" s="26">
        <v>9.14</v>
      </c>
      <c r="N8" s="26">
        <v>224.15</v>
      </c>
      <c r="O8" s="15">
        <v>9.1440000000000001</v>
      </c>
      <c r="P8" s="40">
        <f xml:space="preserve"> ABS(N8-E382)</f>
        <v>1.9415529772300033</v>
      </c>
      <c r="Q8" s="8"/>
    </row>
    <row r="9" spans="1:17" ht="15" x14ac:dyDescent="0.25">
      <c r="A9" s="1">
        <v>0.192</v>
      </c>
      <c r="B9" s="15">
        <v>1167.666667</v>
      </c>
      <c r="C9" s="15">
        <v>153.33333329999999</v>
      </c>
      <c r="D9" s="15">
        <v>8.1176867959999992</v>
      </c>
      <c r="E9" s="40">
        <f t="shared" si="0"/>
        <v>258.24000255578113</v>
      </c>
      <c r="F9" s="40">
        <f t="shared" si="1"/>
        <v>1.0198270932192481</v>
      </c>
      <c r="G9" s="40">
        <f t="shared" si="2"/>
        <v>8.4379096997497273E-3</v>
      </c>
      <c r="H9" s="45" t="s">
        <v>6</v>
      </c>
      <c r="I9" s="33">
        <v>1.1859999999999999</v>
      </c>
      <c r="J9" s="34">
        <v>273.95</v>
      </c>
      <c r="K9" s="24">
        <v>1.5549999999999999</v>
      </c>
      <c r="L9" s="24">
        <v>273.25</v>
      </c>
      <c r="M9" s="26">
        <v>12</v>
      </c>
      <c r="N9" s="26">
        <v>210.65</v>
      </c>
      <c r="O9" s="15">
        <v>12</v>
      </c>
      <c r="P9" s="40">
        <f xml:space="preserve"> ABS(N9-E501)</f>
        <v>0.60535560064985816</v>
      </c>
      <c r="Q9" s="8"/>
    </row>
    <row r="10" spans="1:17" ht="15" x14ac:dyDescent="0.25">
      <c r="A10" s="1">
        <v>0.216</v>
      </c>
      <c r="B10" s="15">
        <v>1124.333333</v>
      </c>
      <c r="C10" s="15">
        <v>142.66666670000001</v>
      </c>
      <c r="D10" s="15">
        <v>8.0064561429999994</v>
      </c>
      <c r="E10" s="40">
        <f t="shared" si="0"/>
        <v>259.77980114605879</v>
      </c>
      <c r="F10" s="40">
        <f t="shared" si="1"/>
        <v>1.026504009824351</v>
      </c>
      <c r="G10" s="40">
        <f t="shared" si="2"/>
        <v>8.3242323263290983E-3</v>
      </c>
      <c r="H10" s="45">
        <v>325.11739549999999</v>
      </c>
      <c r="I10" s="33">
        <v>1.341</v>
      </c>
      <c r="J10" s="34">
        <v>274.55</v>
      </c>
      <c r="K10" s="24">
        <v>2.11</v>
      </c>
      <c r="L10" s="24">
        <v>268.64999999999998</v>
      </c>
      <c r="M10" s="13"/>
      <c r="N10" s="13"/>
    </row>
    <row r="11" spans="1:17" x14ac:dyDescent="0.2">
      <c r="A11" s="1">
        <v>0.24</v>
      </c>
      <c r="B11" s="15">
        <v>1085.2</v>
      </c>
      <c r="C11" s="15">
        <v>140.6</v>
      </c>
      <c r="D11" s="15">
        <v>7.9431496450000001</v>
      </c>
      <c r="E11" s="40">
        <f t="shared" si="0"/>
        <v>260.63804580103783</v>
      </c>
      <c r="F11" s="40">
        <f xml:space="preserve"> E11^2*(2*LN(D11)+H$7)*(1/SQRT(C11)-1/SQRT(B11))/(H$10*SQRT(11*5))</f>
        <v>0.77743294809425811</v>
      </c>
      <c r="G11" s="40">
        <f xml:space="preserve"> E11*(2*LN(D11)+H$7)*(1/SQRT(C11)+1/SQRT(B11))/(H$10*SQRT(11*5))</f>
        <v>6.3376831597695337E-3</v>
      </c>
      <c r="I11" s="33">
        <v>1.5</v>
      </c>
      <c r="J11" s="34">
        <v>275.35000000000002</v>
      </c>
      <c r="K11" s="24">
        <v>2.702</v>
      </c>
      <c r="L11" s="24">
        <v>268.64999999999998</v>
      </c>
      <c r="M11" s="10"/>
      <c r="N11" s="10"/>
    </row>
    <row r="12" spans="1:17" x14ac:dyDescent="0.2">
      <c r="A12" s="1">
        <v>0.26400000000000001</v>
      </c>
      <c r="B12" s="15">
        <v>1046.4000000000001</v>
      </c>
      <c r="C12" s="15">
        <v>134</v>
      </c>
      <c r="D12" s="15">
        <v>7.8472324230000003</v>
      </c>
      <c r="E12" s="40">
        <f t="shared" si="0"/>
        <v>261.91105002269256</v>
      </c>
      <c r="F12" s="40">
        <f t="shared" ref="F12:F20" si="3" xml:space="preserve"> E12^2*(2*LN(D12)+H$7)*(1/SQRT(C12)-1/SQRT(B12))/(H$10*SQRT(11*5))</f>
        <v>0.76843019417820779</v>
      </c>
      <c r="G12" s="40">
        <f t="shared" ref="G12:G20" si="4" xml:space="preserve"> E12*(2*LN(D12)+H$7)*(1/SQRT(C12)+1/SQRT(B12))/(H$10*SQRT(11*5))</f>
        <v>6.2039454635224242E-3</v>
      </c>
      <c r="I12" s="33">
        <v>1.548</v>
      </c>
      <c r="J12" s="34">
        <v>275.14999999999998</v>
      </c>
      <c r="K12" s="24">
        <v>3.0529999999999999</v>
      </c>
      <c r="L12" s="24">
        <v>266.64999999999998</v>
      </c>
      <c r="M12" s="10"/>
      <c r="N12" s="10"/>
    </row>
    <row r="13" spans="1:17" x14ac:dyDescent="0.2">
      <c r="A13" s="1">
        <v>0.28799999999999998</v>
      </c>
      <c r="B13" s="15">
        <v>1008.2</v>
      </c>
      <c r="C13" s="15">
        <v>129</v>
      </c>
      <c r="D13" s="15">
        <v>7.8131716100000004</v>
      </c>
      <c r="E13" s="40">
        <f t="shared" si="0"/>
        <v>262.35468254008072</v>
      </c>
      <c r="F13" s="40">
        <f t="shared" si="3"/>
        <v>0.77197494898283558</v>
      </c>
      <c r="G13" s="40">
        <f t="shared" si="4"/>
        <v>6.2198855087895284E-3</v>
      </c>
      <c r="I13" s="33">
        <v>1.605</v>
      </c>
      <c r="J13" s="34">
        <v>274.75</v>
      </c>
      <c r="K13" s="24">
        <v>3.9430000000000001</v>
      </c>
      <c r="L13" s="24">
        <v>262.05</v>
      </c>
      <c r="M13" s="10"/>
      <c r="N13" s="10"/>
    </row>
    <row r="14" spans="1:17" x14ac:dyDescent="0.2">
      <c r="A14" s="1">
        <v>0.312</v>
      </c>
      <c r="B14" s="15">
        <v>976.8</v>
      </c>
      <c r="C14" s="15">
        <v>127.6</v>
      </c>
      <c r="D14" s="15">
        <v>7.7899748950000003</v>
      </c>
      <c r="E14" s="40">
        <f t="shared" si="0"/>
        <v>262.65416694048685</v>
      </c>
      <c r="F14" s="40">
        <f t="shared" si="3"/>
        <v>0.76383938207859248</v>
      </c>
      <c r="G14" s="40">
        <f t="shared" si="4"/>
        <v>6.2001636661547423E-3</v>
      </c>
      <c r="I14" s="33">
        <v>2.242</v>
      </c>
      <c r="J14" s="34">
        <v>269.64999999999998</v>
      </c>
      <c r="K14" s="24">
        <v>4.1429999999999998</v>
      </c>
      <c r="L14" s="24">
        <v>262.05</v>
      </c>
      <c r="M14" s="10"/>
      <c r="N14" s="10"/>
    </row>
    <row r="15" spans="1:17" x14ac:dyDescent="0.2">
      <c r="A15" s="1">
        <v>0.33600000000000002</v>
      </c>
      <c r="B15" s="15">
        <v>954.6</v>
      </c>
      <c r="C15" s="15">
        <v>121.8</v>
      </c>
      <c r="D15" s="15">
        <v>7.7951488729999996</v>
      </c>
      <c r="E15" s="40">
        <f t="shared" si="0"/>
        <v>262.58755629919182</v>
      </c>
      <c r="F15" s="40">
        <f t="shared" si="3"/>
        <v>0.78880290480087389</v>
      </c>
      <c r="G15" s="40">
        <f t="shared" si="4"/>
        <v>6.342544947834091E-3</v>
      </c>
      <c r="I15" s="33">
        <v>2.4489999999999998</v>
      </c>
      <c r="J15" s="34">
        <v>270.05</v>
      </c>
      <c r="K15" s="24">
        <v>4.2569999999999997</v>
      </c>
      <c r="L15" s="24">
        <v>262.05</v>
      </c>
      <c r="M15" s="10"/>
      <c r="N15" s="10"/>
    </row>
    <row r="16" spans="1:17" x14ac:dyDescent="0.2">
      <c r="A16" s="1">
        <v>0.36</v>
      </c>
      <c r="B16" s="15">
        <v>928</v>
      </c>
      <c r="C16" s="15">
        <v>114.4</v>
      </c>
      <c r="D16" s="15">
        <v>7.7830733719999996</v>
      </c>
      <c r="E16" s="40">
        <f t="shared" si="0"/>
        <v>262.74284809352281</v>
      </c>
      <c r="F16" s="40">
        <f t="shared" si="3"/>
        <v>0.8172184815396033</v>
      </c>
      <c r="G16" s="40">
        <f t="shared" si="4"/>
        <v>6.4762493199317598E-3</v>
      </c>
      <c r="I16" s="33">
        <v>2.661</v>
      </c>
      <c r="J16" s="34">
        <v>268.55</v>
      </c>
      <c r="K16" s="24">
        <v>5.1950000000000003</v>
      </c>
      <c r="L16" s="24">
        <v>255.85</v>
      </c>
      <c r="M16" s="10"/>
      <c r="N16" s="10"/>
    </row>
    <row r="17" spans="1:14" x14ac:dyDescent="0.2">
      <c r="A17" s="1">
        <v>0.38400000000000001</v>
      </c>
      <c r="B17" s="15">
        <v>901.8</v>
      </c>
      <c r="C17" s="15">
        <v>117.6</v>
      </c>
      <c r="D17" s="15">
        <v>7.7642942970000002</v>
      </c>
      <c r="E17" s="40">
        <f t="shared" si="0"/>
        <v>262.9831560057047</v>
      </c>
      <c r="F17" s="40">
        <f t="shared" si="3"/>
        <v>0.7868759789308768</v>
      </c>
      <c r="G17" s="40">
        <f t="shared" si="4"/>
        <v>6.3746007398173812E-3</v>
      </c>
      <c r="I17" s="33">
        <v>2.879</v>
      </c>
      <c r="J17" s="34">
        <v>267.05</v>
      </c>
      <c r="K17" s="24">
        <v>5.59</v>
      </c>
      <c r="L17" s="24">
        <v>253.25</v>
      </c>
      <c r="M17" s="10"/>
      <c r="N17" s="10"/>
    </row>
    <row r="18" spans="1:14" x14ac:dyDescent="0.2">
      <c r="A18" s="1">
        <v>0.40799999999999997</v>
      </c>
      <c r="B18" s="15">
        <v>888.4</v>
      </c>
      <c r="C18" s="15">
        <v>115.2</v>
      </c>
      <c r="D18" s="15">
        <v>7.7374852970000001</v>
      </c>
      <c r="E18" s="40">
        <f t="shared" si="0"/>
        <v>263.32366120060516</v>
      </c>
      <c r="F18" s="40">
        <f t="shared" si="3"/>
        <v>0.78650060255999998</v>
      </c>
      <c r="G18" s="40">
        <f t="shared" si="4"/>
        <v>6.3484389581657322E-3</v>
      </c>
      <c r="I18" s="33">
        <v>3.0459999999999998</v>
      </c>
      <c r="J18" s="34">
        <v>265.85000000000002</v>
      </c>
      <c r="K18" s="24">
        <v>5.62</v>
      </c>
      <c r="L18" s="24">
        <v>252.65</v>
      </c>
      <c r="M18" s="10"/>
      <c r="N18" s="10"/>
    </row>
    <row r="19" spans="1:14" x14ac:dyDescent="0.2">
      <c r="A19" s="1">
        <v>0.432</v>
      </c>
      <c r="B19" s="15">
        <v>870</v>
      </c>
      <c r="C19" s="15">
        <v>110.6</v>
      </c>
      <c r="D19" s="15">
        <v>7.7080056780000001</v>
      </c>
      <c r="E19" s="40">
        <f t="shared" si="0"/>
        <v>263.69453550200586</v>
      </c>
      <c r="F19" s="40">
        <f t="shared" si="3"/>
        <v>0.79594848498800375</v>
      </c>
      <c r="G19" s="40">
        <f t="shared" si="4"/>
        <v>6.3635987157860414E-3</v>
      </c>
      <c r="I19" s="33">
        <v>3.1920000000000002</v>
      </c>
      <c r="J19" s="34">
        <v>264.45</v>
      </c>
      <c r="K19" s="24">
        <v>6.5720000000000001</v>
      </c>
      <c r="L19" s="24">
        <v>244.15</v>
      </c>
      <c r="M19" s="10"/>
      <c r="N19" s="10"/>
    </row>
    <row r="20" spans="1:14" x14ac:dyDescent="0.2">
      <c r="A20" s="1">
        <v>0.45600000000000002</v>
      </c>
      <c r="B20" s="15">
        <v>842.4</v>
      </c>
      <c r="C20" s="15">
        <v>109.8</v>
      </c>
      <c r="D20" s="15">
        <v>7.6911817039999999</v>
      </c>
      <c r="E20" s="40">
        <f t="shared" si="0"/>
        <v>263.90449014711567</v>
      </c>
      <c r="F20" s="40">
        <f t="shared" si="3"/>
        <v>0.78684608976668047</v>
      </c>
      <c r="G20" s="40">
        <f t="shared" si="4"/>
        <v>6.3508106085372702E-3</v>
      </c>
      <c r="I20" s="33">
        <v>3.3969999999999998</v>
      </c>
      <c r="J20" s="34">
        <v>264.45</v>
      </c>
      <c r="K20" s="24">
        <v>7.03</v>
      </c>
      <c r="L20" s="24">
        <v>240.05</v>
      </c>
      <c r="M20" s="10"/>
      <c r="N20" s="10"/>
    </row>
    <row r="21" spans="1:14" x14ac:dyDescent="0.2">
      <c r="A21" s="1">
        <v>0.48</v>
      </c>
      <c r="B21" s="15">
        <v>834.57142859999999</v>
      </c>
      <c r="C21" s="15">
        <v>107.7142857</v>
      </c>
      <c r="D21" s="15">
        <v>7.6651947419999997</v>
      </c>
      <c r="E21" s="40">
        <f t="shared" si="0"/>
        <v>264.22631135964605</v>
      </c>
      <c r="F21" s="40">
        <f xml:space="preserve"> E21^2*(2*LN(D21)+H$7)*(1/SQRT(C21)-1/SQRT(B21))/(H$10*SQRT(11*7))</f>
        <v>0.66469226122914449</v>
      </c>
      <c r="G21" s="40">
        <f xml:space="preserve"> E21*(2*LN(D21)+H$7)*(1/SQRT(C21)+1/SQRT(B21))/(H$10*SQRT(11*7))</f>
        <v>5.3365672413932383E-3</v>
      </c>
      <c r="I21" s="33">
        <v>3.5019999999999998</v>
      </c>
      <c r="J21" s="34">
        <v>263.55</v>
      </c>
      <c r="K21" s="24">
        <v>7.22</v>
      </c>
      <c r="L21" s="24">
        <v>239.65</v>
      </c>
      <c r="M21" s="10"/>
      <c r="N21" s="10"/>
    </row>
    <row r="22" spans="1:14" x14ac:dyDescent="0.2">
      <c r="A22" s="1">
        <v>0.504</v>
      </c>
      <c r="B22" s="15">
        <v>819.85714289999999</v>
      </c>
      <c r="C22" s="15">
        <v>109.1428571</v>
      </c>
      <c r="D22" s="15">
        <v>7.6008750569999997</v>
      </c>
      <c r="E22" s="40">
        <f t="shared" si="0"/>
        <v>265.00947822868545</v>
      </c>
      <c r="F22" s="40">
        <f t="shared" ref="F22:F30" si="5" xml:space="preserve"> E22^2*(2*LN(D22)+H$7)*(1/SQRT(C22)-1/SQRT(B22))/(H$10*SQRT(11*7))</f>
        <v>0.63321479986355833</v>
      </c>
      <c r="G22" s="40">
        <f t="shared" ref="G22:G30" si="6" xml:space="preserve"> E22*(2*LN(D22)+H$7)*(1/SQRT(C22)+1/SQRT(B22))/(H$10*SQRT(11*7))</f>
        <v>5.1346428204470515E-3</v>
      </c>
      <c r="I22" s="33">
        <v>3.7629999999999999</v>
      </c>
      <c r="J22" s="34">
        <v>261.45</v>
      </c>
      <c r="K22" s="24">
        <v>8.3000000000000007</v>
      </c>
      <c r="L22" s="24">
        <v>232.65</v>
      </c>
      <c r="M22" s="10"/>
      <c r="N22" s="10"/>
    </row>
    <row r="23" spans="1:14" x14ac:dyDescent="0.2">
      <c r="A23" s="1">
        <v>0.52800000000000002</v>
      </c>
      <c r="B23" s="15">
        <v>801.85714289999999</v>
      </c>
      <c r="C23" s="15">
        <v>106.7142857</v>
      </c>
      <c r="D23" s="15">
        <v>7.5906761869999997</v>
      </c>
      <c r="E23" s="40">
        <f t="shared" si="0"/>
        <v>265.13186262033361</v>
      </c>
      <c r="F23" s="40">
        <f t="shared" si="5"/>
        <v>0.63695831935552594</v>
      </c>
      <c r="G23" s="40">
        <f t="shared" si="6"/>
        <v>5.1619561000261971E-3</v>
      </c>
      <c r="I23" s="33">
        <v>3.9830000000000001</v>
      </c>
      <c r="J23" s="34">
        <v>262.45</v>
      </c>
      <c r="K23" s="24">
        <v>8.4019999999999992</v>
      </c>
      <c r="L23" s="24">
        <v>232.05</v>
      </c>
      <c r="M23" s="10"/>
      <c r="N23" s="10"/>
    </row>
    <row r="24" spans="1:14" x14ac:dyDescent="0.2">
      <c r="A24" s="1">
        <v>0.55200000000000005</v>
      </c>
      <c r="B24" s="15">
        <v>793</v>
      </c>
      <c r="C24" s="15">
        <v>105.8571429</v>
      </c>
      <c r="D24" s="15">
        <v>7.598379027</v>
      </c>
      <c r="E24" s="40">
        <f t="shared" si="0"/>
        <v>265.03947644028489</v>
      </c>
      <c r="F24" s="40">
        <f t="shared" si="5"/>
        <v>0.64160838799604181</v>
      </c>
      <c r="G24" s="40">
        <f t="shared" si="6"/>
        <v>5.2081238535872966E-3</v>
      </c>
      <c r="I24" s="33">
        <v>4.1680000000000001</v>
      </c>
      <c r="J24" s="34">
        <v>261.14999999999998</v>
      </c>
      <c r="K24" s="24">
        <v>9.18</v>
      </c>
      <c r="L24" s="24">
        <v>225.45</v>
      </c>
      <c r="M24" s="10"/>
      <c r="N24" s="10"/>
    </row>
    <row r="25" spans="1:14" x14ac:dyDescent="0.2">
      <c r="A25" s="1">
        <v>0.57599999999999996</v>
      </c>
      <c r="B25" s="15">
        <v>785.42857140000001</v>
      </c>
      <c r="C25" s="15">
        <v>105.1428571</v>
      </c>
      <c r="D25" s="15">
        <v>7.5931970059999996</v>
      </c>
      <c r="E25" s="40">
        <f t="shared" si="0"/>
        <v>265.10166002810001</v>
      </c>
      <c r="F25" s="40">
        <f t="shared" si="5"/>
        <v>0.64148377242199284</v>
      </c>
      <c r="G25" s="40">
        <f t="shared" si="6"/>
        <v>5.2120973864120011E-3</v>
      </c>
      <c r="I25" s="33">
        <v>5.0019999999999998</v>
      </c>
      <c r="J25" s="34">
        <v>255.25</v>
      </c>
      <c r="K25" s="24">
        <v>10.36</v>
      </c>
      <c r="L25" s="24">
        <v>215.85</v>
      </c>
      <c r="M25" s="10"/>
      <c r="N25" s="10"/>
    </row>
    <row r="26" spans="1:14" x14ac:dyDescent="0.2">
      <c r="A26" s="1">
        <v>0.6</v>
      </c>
      <c r="B26" s="15">
        <v>784.2857143</v>
      </c>
      <c r="C26" s="15">
        <v>103.8571429</v>
      </c>
      <c r="D26" s="15">
        <v>7.6133519569999999</v>
      </c>
      <c r="E26" s="40">
        <f t="shared" si="0"/>
        <v>264.85907865776579</v>
      </c>
      <c r="F26" s="40">
        <f t="shared" si="5"/>
        <v>0.65440923222461223</v>
      </c>
      <c r="G26" s="40">
        <f t="shared" si="6"/>
        <v>5.297742311239779E-3</v>
      </c>
      <c r="I26" s="33">
        <v>5.4969999999999999</v>
      </c>
      <c r="J26" s="34">
        <v>251.45</v>
      </c>
      <c r="K26" s="24">
        <v>10.827</v>
      </c>
      <c r="L26" s="24">
        <v>211.45</v>
      </c>
      <c r="M26" s="10"/>
      <c r="N26" s="10"/>
    </row>
    <row r="27" spans="1:14" x14ac:dyDescent="0.2">
      <c r="A27" s="3">
        <v>0.624</v>
      </c>
      <c r="B27" s="15">
        <v>774.2857143</v>
      </c>
      <c r="C27" s="15">
        <v>104.5714286</v>
      </c>
      <c r="D27" s="15">
        <v>7.6185691130000004</v>
      </c>
      <c r="E27" s="40">
        <f t="shared" si="0"/>
        <v>264.79596987099757</v>
      </c>
      <c r="F27" s="40">
        <f t="shared" si="5"/>
        <v>0.65025355710915744</v>
      </c>
      <c r="G27" s="40">
        <f t="shared" si="6"/>
        <v>5.3092960424664676E-3</v>
      </c>
      <c r="I27" s="33">
        <v>5.6</v>
      </c>
      <c r="J27" s="34">
        <v>250.65</v>
      </c>
      <c r="K27" s="24">
        <v>11.324</v>
      </c>
      <c r="L27" s="24">
        <v>210.05</v>
      </c>
      <c r="M27" s="10"/>
      <c r="N27" s="10"/>
    </row>
    <row r="28" spans="1:14" x14ac:dyDescent="0.2">
      <c r="A28" s="5">
        <v>0.64800000000000002</v>
      </c>
      <c r="B28" s="15">
        <v>768.57142859999999</v>
      </c>
      <c r="C28" s="15">
        <v>101.7142857</v>
      </c>
      <c r="D28" s="15">
        <v>7.636332951</v>
      </c>
      <c r="E28" s="40">
        <f t="shared" si="0"/>
        <v>264.58012843364145</v>
      </c>
      <c r="F28" s="40">
        <f t="shared" si="5"/>
        <v>0.66931992972947585</v>
      </c>
      <c r="G28" s="40">
        <f t="shared" si="6"/>
        <v>5.4227795914020566E-3</v>
      </c>
      <c r="I28" s="33">
        <v>5.718</v>
      </c>
      <c r="J28" s="34">
        <v>249.65</v>
      </c>
      <c r="K28" s="24">
        <v>11.382</v>
      </c>
      <c r="L28" s="24">
        <v>209.85</v>
      </c>
      <c r="M28" s="10"/>
      <c r="N28" s="10"/>
    </row>
    <row r="29" spans="1:14" x14ac:dyDescent="0.2">
      <c r="A29" s="5">
        <v>0.67200000000000004</v>
      </c>
      <c r="B29" s="15">
        <v>771.85714289999999</v>
      </c>
      <c r="C29" s="15">
        <v>99</v>
      </c>
      <c r="D29" s="15">
        <v>7.6487557749999997</v>
      </c>
      <c r="E29" s="40">
        <f t="shared" si="0"/>
        <v>264.42830765524388</v>
      </c>
      <c r="F29" s="40">
        <f t="shared" si="5"/>
        <v>0.68881454824811217</v>
      </c>
      <c r="G29" s="40">
        <f t="shared" si="6"/>
        <v>5.5118267404218766E-3</v>
      </c>
      <c r="I29" s="33">
        <v>5.7629999999999999</v>
      </c>
      <c r="J29" s="34">
        <v>249.25</v>
      </c>
      <c r="K29" s="24">
        <v>11.74</v>
      </c>
      <c r="L29" s="24">
        <v>210.45</v>
      </c>
      <c r="M29" s="10"/>
      <c r="N29" s="10"/>
    </row>
    <row r="30" spans="1:14" x14ac:dyDescent="0.2">
      <c r="A30" s="1">
        <v>0.69599999999999995</v>
      </c>
      <c r="B30" s="15">
        <v>777.57142859999999</v>
      </c>
      <c r="C30" s="15">
        <v>99.571428569999995</v>
      </c>
      <c r="D30" s="15">
        <v>7.6615810470000003</v>
      </c>
      <c r="E30" s="40">
        <f t="shared" si="0"/>
        <v>264.27082126643677</v>
      </c>
      <c r="F30" s="40">
        <f t="shared" si="5"/>
        <v>0.69160604110696056</v>
      </c>
      <c r="G30" s="40">
        <f t="shared" si="6"/>
        <v>5.5337782838379927E-3</v>
      </c>
      <c r="I30" s="33">
        <v>5.99</v>
      </c>
      <c r="J30" s="34">
        <v>248.05</v>
      </c>
      <c r="K30" s="24">
        <v>12.161</v>
      </c>
      <c r="L30" s="24">
        <v>211.55</v>
      </c>
      <c r="M30" s="10"/>
      <c r="N30" s="10"/>
    </row>
    <row r="31" spans="1:14" x14ac:dyDescent="0.2">
      <c r="A31" s="1">
        <v>0.72</v>
      </c>
      <c r="B31" s="15">
        <v>768.33333330000005</v>
      </c>
      <c r="C31" s="15">
        <v>97.333333330000002</v>
      </c>
      <c r="D31" s="15">
        <v>7.6563952860000004</v>
      </c>
      <c r="E31" s="40">
        <f t="shared" si="0"/>
        <v>264.33459010074341</v>
      </c>
      <c r="F31" s="40">
        <f xml:space="preserve"> E31^2*(2*LN(D31)+H$7)*(1/SQRT(C31)-1/SQRT(B31))/(H$10*SQRT(11*9))</f>
        <v>0.61714928506585121</v>
      </c>
      <c r="G31" s="40">
        <f xml:space="preserve"> E31*(2*LN(D31)+H$7)*(1/SQRT(C31)+1/SQRT(B31))/(H$10*SQRT(11*9))</f>
        <v>4.9151117251849414E-3</v>
      </c>
      <c r="I31" s="33">
        <v>6.0359999999999996</v>
      </c>
      <c r="J31" s="34">
        <v>247.65</v>
      </c>
      <c r="K31" s="24">
        <v>13.54</v>
      </c>
      <c r="L31" s="24">
        <v>215.25</v>
      </c>
      <c r="M31" s="10"/>
      <c r="N31" s="10"/>
    </row>
    <row r="32" spans="1:14" x14ac:dyDescent="0.2">
      <c r="A32" s="1">
        <v>0.74399999999999999</v>
      </c>
      <c r="B32" s="15">
        <v>771</v>
      </c>
      <c r="C32" s="15">
        <v>98.777777779999994</v>
      </c>
      <c r="D32" s="15">
        <v>7.6370474799999997</v>
      </c>
      <c r="E32" s="40">
        <f t="shared" si="0"/>
        <v>264.57141553087479</v>
      </c>
      <c r="F32" s="40">
        <f t="shared" ref="F32:F40" si="7" xml:space="preserve"> E32^2*(2*LN(D32)+H$7)*(1/SQRT(C32)-1/SQRT(B32))/(H$10*SQRT(11*9))</f>
        <v>0.60472867144238196</v>
      </c>
      <c r="G32" s="40">
        <f t="shared" ref="G32:G40" si="8" xml:space="preserve"> E32*(2*LN(D32)+H$7)*(1/SQRT(C32)+1/SQRT(B32))/(H$10*SQRT(11*9))</f>
        <v>4.8341063865151371E-3</v>
      </c>
      <c r="I32" s="33">
        <v>6.9029999999999996</v>
      </c>
      <c r="J32" s="34">
        <v>240.35</v>
      </c>
      <c r="K32" s="24">
        <v>13.753</v>
      </c>
      <c r="L32" s="24">
        <v>216.05</v>
      </c>
      <c r="M32" s="10"/>
      <c r="N32" s="10"/>
    </row>
    <row r="33" spans="1:14" x14ac:dyDescent="0.2">
      <c r="A33" s="1">
        <v>0.76800000000000002</v>
      </c>
      <c r="B33" s="15">
        <v>775</v>
      </c>
      <c r="C33" s="15">
        <v>100.55555560000001</v>
      </c>
      <c r="D33" s="15">
        <v>7.6375222540000003</v>
      </c>
      <c r="E33" s="40">
        <f t="shared" si="0"/>
        <v>264.5656248629644</v>
      </c>
      <c r="F33" s="40">
        <f t="shared" si="7"/>
        <v>0.59738242798614194</v>
      </c>
      <c r="G33" s="40">
        <f t="shared" si="8"/>
        <v>4.8004790524067854E-3</v>
      </c>
      <c r="I33" s="33">
        <v>7.2</v>
      </c>
      <c r="J33" s="34">
        <v>237.85</v>
      </c>
      <c r="K33" s="24">
        <v>15.715</v>
      </c>
      <c r="L33" s="24">
        <v>214.55</v>
      </c>
      <c r="M33" s="10"/>
      <c r="N33" s="10"/>
    </row>
    <row r="34" spans="1:14" x14ac:dyDescent="0.2">
      <c r="A34" s="1">
        <v>0.79200000000000004</v>
      </c>
      <c r="B34" s="15">
        <v>781.22222220000003</v>
      </c>
      <c r="C34" s="15">
        <v>102.1111111</v>
      </c>
      <c r="D34" s="15">
        <v>7.6257420549999999</v>
      </c>
      <c r="E34" s="40">
        <f t="shared" si="0"/>
        <v>264.70899285013121</v>
      </c>
      <c r="F34" s="40">
        <f t="shared" si="7"/>
        <v>0.58800128132050655</v>
      </c>
      <c r="G34" s="40">
        <f t="shared" si="8"/>
        <v>4.7369668247026278E-3</v>
      </c>
      <c r="I34" s="33">
        <v>8.3979999999999997</v>
      </c>
      <c r="J34" s="34">
        <v>227.85</v>
      </c>
      <c r="K34" s="24">
        <v>16.079999999999998</v>
      </c>
      <c r="L34" s="24">
        <v>214.25</v>
      </c>
      <c r="M34" s="10"/>
      <c r="N34" s="10"/>
    </row>
    <row r="35" spans="1:14" x14ac:dyDescent="0.2">
      <c r="A35" s="1">
        <v>0.81599999999999995</v>
      </c>
      <c r="B35" s="15">
        <v>798</v>
      </c>
      <c r="C35" s="15">
        <v>104.55555560000001</v>
      </c>
      <c r="D35" s="15">
        <v>7.6009765050000002</v>
      </c>
      <c r="E35" s="40">
        <f t="shared" si="0"/>
        <v>265.00825835562381</v>
      </c>
      <c r="F35" s="40">
        <f t="shared" si="7"/>
        <v>0.57319125153137407</v>
      </c>
      <c r="G35" s="40">
        <f t="shared" si="8"/>
        <v>4.6170672328684371E-3</v>
      </c>
      <c r="I35" s="33">
        <v>9.1199999999999992</v>
      </c>
      <c r="J35" s="34">
        <v>222.85</v>
      </c>
      <c r="K35" s="24"/>
      <c r="L35" s="24"/>
      <c r="M35" s="10"/>
      <c r="N35" s="10"/>
    </row>
    <row r="36" spans="1:14" x14ac:dyDescent="0.2">
      <c r="A36" s="1">
        <v>0.84</v>
      </c>
      <c r="B36" s="15">
        <v>819.55555560000005</v>
      </c>
      <c r="C36" s="15">
        <v>110.55555560000001</v>
      </c>
      <c r="D36" s="15">
        <v>7.5954207519999999</v>
      </c>
      <c r="E36" s="40">
        <f t="shared" si="0"/>
        <v>265.07499123385912</v>
      </c>
      <c r="F36" s="40">
        <f t="shared" si="7"/>
        <v>0.55114506833995824</v>
      </c>
      <c r="G36" s="40">
        <f t="shared" si="8"/>
        <v>4.4931022383330682E-3</v>
      </c>
      <c r="I36" s="33">
        <v>10.148999999999999</v>
      </c>
      <c r="J36" s="34">
        <v>215.05</v>
      </c>
      <c r="K36" s="24"/>
      <c r="L36" s="24"/>
      <c r="M36" s="9"/>
      <c r="N36" s="9"/>
    </row>
    <row r="37" spans="1:14" x14ac:dyDescent="0.2">
      <c r="A37" s="1">
        <v>0.86399999999999999</v>
      </c>
      <c r="B37" s="15">
        <v>852.11111110000002</v>
      </c>
      <c r="C37" s="15">
        <v>116.1111111</v>
      </c>
      <c r="D37" s="15">
        <v>7.5892940400000004</v>
      </c>
      <c r="E37" s="40">
        <f t="shared" si="0"/>
        <v>265.14840941951087</v>
      </c>
      <c r="F37" s="40">
        <f t="shared" si="7"/>
        <v>0.53446518350389349</v>
      </c>
      <c r="G37" s="40">
        <f t="shared" si="8"/>
        <v>4.3746495463866091E-3</v>
      </c>
      <c r="I37" s="33">
        <v>10.3</v>
      </c>
      <c r="J37" s="34">
        <v>214.45</v>
      </c>
      <c r="K37" s="24"/>
      <c r="L37" s="24"/>
      <c r="M37" s="9"/>
      <c r="N37" s="9"/>
    </row>
    <row r="38" spans="1:14" x14ac:dyDescent="0.2">
      <c r="A38" s="1">
        <v>0.88800000000000001</v>
      </c>
      <c r="B38" s="15">
        <v>892.44444439999995</v>
      </c>
      <c r="C38" s="15">
        <v>120.44444439999999</v>
      </c>
      <c r="D38" s="15">
        <v>7.6013622319999996</v>
      </c>
      <c r="E38" s="40">
        <f t="shared" si="0"/>
        <v>265.00361968587868</v>
      </c>
      <c r="F38" s="40">
        <f t="shared" si="7"/>
        <v>0.52963614691565775</v>
      </c>
      <c r="G38" s="40">
        <f t="shared" si="8"/>
        <v>4.3197768619694316E-3</v>
      </c>
      <c r="I38" s="33">
        <v>11.122999999999999</v>
      </c>
      <c r="J38" s="34">
        <v>209.25</v>
      </c>
      <c r="M38" s="9"/>
      <c r="N38" s="9"/>
    </row>
    <row r="39" spans="1:14" x14ac:dyDescent="0.2">
      <c r="A39" s="1">
        <v>0.91200000000000003</v>
      </c>
      <c r="B39" s="15">
        <v>955.55555560000005</v>
      </c>
      <c r="C39" s="15">
        <v>128.66666670000001</v>
      </c>
      <c r="D39" s="15">
        <v>7.6145007509999996</v>
      </c>
      <c r="E39" s="40">
        <f t="shared" si="0"/>
        <v>264.84519348274051</v>
      </c>
      <c r="F39" s="40">
        <f t="shared" si="7"/>
        <v>0.51634164981051278</v>
      </c>
      <c r="G39" s="40">
        <f t="shared" si="8"/>
        <v>4.2097675870894809E-3</v>
      </c>
      <c r="I39" s="33">
        <v>11.179</v>
      </c>
      <c r="J39" s="34">
        <v>209.05</v>
      </c>
      <c r="M39" s="9"/>
      <c r="N39" s="9"/>
    </row>
    <row r="40" spans="1:14" x14ac:dyDescent="0.2">
      <c r="A40" s="1">
        <v>0.93600000000000005</v>
      </c>
      <c r="B40" s="15">
        <v>1040</v>
      </c>
      <c r="C40" s="15">
        <v>138.2222222</v>
      </c>
      <c r="D40" s="15">
        <v>7.6412322320000001</v>
      </c>
      <c r="E40" s="40">
        <f t="shared" si="0"/>
        <v>264.5203392984248</v>
      </c>
      <c r="F40" s="40">
        <f t="shared" si="7"/>
        <v>0.50701965388349679</v>
      </c>
      <c r="G40" s="40">
        <f t="shared" si="8"/>
        <v>4.1161059326266028E-3</v>
      </c>
      <c r="I40" s="33">
        <v>11.589</v>
      </c>
      <c r="J40" s="34">
        <v>209.35</v>
      </c>
    </row>
    <row r="41" spans="1:14" x14ac:dyDescent="0.2">
      <c r="A41" s="1">
        <v>0.96</v>
      </c>
      <c r="B41" s="15">
        <v>1185.4545450000001</v>
      </c>
      <c r="C41" s="15">
        <v>153</v>
      </c>
      <c r="D41" s="15">
        <v>7.6728629770000003</v>
      </c>
      <c r="E41" s="40">
        <f t="shared" si="0"/>
        <v>264.1316649865874</v>
      </c>
      <c r="F41" s="40">
        <f xml:space="preserve"> E41^2*(2*LN(D41)+H$7)*(1/SQRT(C41)-1/SQRT(B41))/(H$10*SQRT(11*11))</f>
        <v>0.44660498413336763</v>
      </c>
      <c r="G41" s="40">
        <f xml:space="preserve"> E41*(2*LN(D41)+H$7)*(1/SQRT(C41)+1/SQRT(B41))/(H$10*SQRT(11*11))</f>
        <v>3.586899213182052E-3</v>
      </c>
      <c r="I41" s="33">
        <v>11.68</v>
      </c>
      <c r="J41" s="34">
        <v>209.45</v>
      </c>
    </row>
    <row r="42" spans="1:14" x14ac:dyDescent="0.2">
      <c r="A42" s="1">
        <v>0.98399999999999999</v>
      </c>
      <c r="B42" s="15">
        <v>1307.727273</v>
      </c>
      <c r="C42" s="15">
        <v>167.0909091</v>
      </c>
      <c r="D42" s="15">
        <v>7.7272193529999997</v>
      </c>
      <c r="E42" s="40">
        <f t="shared" si="0"/>
        <v>263.45324063884323</v>
      </c>
      <c r="F42" s="40">
        <f t="shared" ref="F42:F50" si="9" xml:space="preserve"> E42^2*(2*LN(D42)+H$7)*(1/SQRT(C42)-1/SQRT(B42))/(H$10*SQRT(11*11))</f>
        <v>0.43998354423834263</v>
      </c>
      <c r="G42" s="40">
        <f t="shared" ref="G42:G50" si="10" xml:space="preserve"> E42*(2*LN(D42)+H$7)*(1/SQRT(C42)+1/SQRT(B42))/(H$10*SQRT(11*11))</f>
        <v>3.5281892088385972E-3</v>
      </c>
      <c r="I42" s="33">
        <v>11.898999999999999</v>
      </c>
      <c r="J42" s="34">
        <v>209.05</v>
      </c>
    </row>
    <row r="43" spans="1:14" x14ac:dyDescent="0.2">
      <c r="A43" s="1">
        <v>1.008</v>
      </c>
      <c r="B43" s="15">
        <v>1458.4545450000001</v>
      </c>
      <c r="C43" s="15">
        <v>183.72727269999999</v>
      </c>
      <c r="D43" s="15">
        <v>7.8019848520000004</v>
      </c>
      <c r="E43" s="40">
        <f t="shared" si="0"/>
        <v>262.49938207414021</v>
      </c>
      <c r="F43" s="40">
        <f t="shared" si="9"/>
        <v>0.43585307704095116</v>
      </c>
      <c r="G43" s="40">
        <f t="shared" si="10"/>
        <v>3.487545972456426E-3</v>
      </c>
      <c r="I43" s="33">
        <v>12.061</v>
      </c>
      <c r="J43" s="34">
        <v>210.15</v>
      </c>
    </row>
    <row r="44" spans="1:14" x14ac:dyDescent="0.2">
      <c r="A44" s="1">
        <v>1.032</v>
      </c>
      <c r="B44" s="15">
        <v>1631.727273</v>
      </c>
      <c r="C44" s="15">
        <v>207.81818179999999</v>
      </c>
      <c r="D44" s="15">
        <v>7.8721761130000001</v>
      </c>
      <c r="E44" s="40">
        <f t="shared" si="0"/>
        <v>261.58330529295233</v>
      </c>
      <c r="F44" s="40">
        <f t="shared" si="9"/>
        <v>0.42101767438426302</v>
      </c>
      <c r="G44" s="40">
        <f t="shared" si="10"/>
        <v>3.3957544129529838E-3</v>
      </c>
      <c r="I44" s="33">
        <v>12.468999999999999</v>
      </c>
      <c r="J44" s="34">
        <v>212.75</v>
      </c>
    </row>
    <row r="45" spans="1:14" x14ac:dyDescent="0.2">
      <c r="A45" s="1">
        <v>1.056</v>
      </c>
      <c r="B45" s="15">
        <v>1817.181818</v>
      </c>
      <c r="C45" s="15">
        <v>228.72727269999999</v>
      </c>
      <c r="D45" s="15">
        <v>7.9408502739999998</v>
      </c>
      <c r="E45" s="40">
        <f t="shared" si="0"/>
        <v>260.66895624211622</v>
      </c>
      <c r="F45" s="40">
        <f t="shared" si="9"/>
        <v>0.41389211716134888</v>
      </c>
      <c r="G45" s="40">
        <f t="shared" si="10"/>
        <v>3.3339518989050085E-3</v>
      </c>
      <c r="I45" s="33">
        <v>12.576000000000001</v>
      </c>
      <c r="J45" s="34">
        <v>213.45</v>
      </c>
    </row>
    <row r="46" spans="1:14" x14ac:dyDescent="0.2">
      <c r="A46" s="1">
        <v>1.08</v>
      </c>
      <c r="B46" s="15">
        <v>2019.727273</v>
      </c>
      <c r="C46" s="15">
        <v>253.0909091</v>
      </c>
      <c r="D46" s="15">
        <v>7.995541706</v>
      </c>
      <c r="E46" s="40">
        <f t="shared" si="0"/>
        <v>259.92874394352765</v>
      </c>
      <c r="F46" s="40">
        <f t="shared" si="9"/>
        <v>0.40224497141862869</v>
      </c>
      <c r="G46" s="40">
        <f t="shared" si="10"/>
        <v>3.2434952893227232E-3</v>
      </c>
      <c r="I46" s="33">
        <v>13.47</v>
      </c>
      <c r="J46" s="34">
        <v>214.25</v>
      </c>
    </row>
    <row r="47" spans="1:14" x14ac:dyDescent="0.2">
      <c r="A47" s="1">
        <v>1.1040000000000001</v>
      </c>
      <c r="B47" s="15">
        <v>2254</v>
      </c>
      <c r="C47" s="15">
        <v>281.36363640000002</v>
      </c>
      <c r="D47" s="15">
        <v>8.0227608210000003</v>
      </c>
      <c r="E47" s="40">
        <f t="shared" si="0"/>
        <v>259.556562895745</v>
      </c>
      <c r="F47" s="40">
        <f t="shared" si="9"/>
        <v>0.38574533870230049</v>
      </c>
      <c r="G47" s="40">
        <f t="shared" si="10"/>
        <v>3.1100738729005566E-3</v>
      </c>
      <c r="I47" s="33">
        <v>14.321999999999999</v>
      </c>
      <c r="J47" s="34">
        <v>217.05</v>
      </c>
    </row>
    <row r="48" spans="1:14" x14ac:dyDescent="0.2">
      <c r="A48" s="1">
        <v>1.1279999999999999</v>
      </c>
      <c r="B48" s="15">
        <v>2522.5454549999999</v>
      </c>
      <c r="C48" s="15">
        <v>309.09090909999998</v>
      </c>
      <c r="D48" s="15">
        <v>8.0417515609999999</v>
      </c>
      <c r="E48" s="40">
        <f t="shared" si="0"/>
        <v>259.29545009749108</v>
      </c>
      <c r="F48" s="40">
        <f t="shared" si="9"/>
        <v>0.37243846719088242</v>
      </c>
      <c r="G48" s="40">
        <f t="shared" si="10"/>
        <v>2.9834885826319564E-3</v>
      </c>
      <c r="I48" s="33">
        <v>15.201000000000001</v>
      </c>
      <c r="J48" s="34">
        <v>216.75</v>
      </c>
    </row>
    <row r="49" spans="1:10" x14ac:dyDescent="0.2">
      <c r="A49" s="1">
        <v>1.1519999999999999</v>
      </c>
      <c r="B49" s="15">
        <v>2812.272727</v>
      </c>
      <c r="C49" s="15">
        <v>343.72727270000001</v>
      </c>
      <c r="D49" s="15">
        <v>8.0494544099999992</v>
      </c>
      <c r="E49" s="40">
        <f t="shared" si="0"/>
        <v>259.18920791800434</v>
      </c>
      <c r="F49" s="40">
        <f t="shared" si="9"/>
        <v>0.35438651563618545</v>
      </c>
      <c r="G49" s="40">
        <f t="shared" si="10"/>
        <v>2.8372020911009836E-3</v>
      </c>
      <c r="I49" s="33">
        <v>16.03</v>
      </c>
      <c r="J49" s="34">
        <v>216.45</v>
      </c>
    </row>
    <row r="50" spans="1:10" x14ac:dyDescent="0.2">
      <c r="A50" s="1">
        <v>1.1759999999999999</v>
      </c>
      <c r="B50" s="15">
        <v>3118.090909</v>
      </c>
      <c r="C50" s="15">
        <v>381.09090909999998</v>
      </c>
      <c r="D50" s="15">
        <v>8.0621693959999998</v>
      </c>
      <c r="E50" s="40">
        <f t="shared" si="0"/>
        <v>259.01342170902387</v>
      </c>
      <c r="F50" s="40">
        <f t="shared" si="9"/>
        <v>0.33808578335090061</v>
      </c>
      <c r="G50" s="40">
        <f t="shared" si="10"/>
        <v>2.7084945688221071E-3</v>
      </c>
    </row>
    <row r="51" spans="1:10" x14ac:dyDescent="0.2">
      <c r="A51" s="1">
        <v>1.2</v>
      </c>
      <c r="B51" s="15">
        <v>3465.3076919999999</v>
      </c>
      <c r="C51" s="15">
        <v>426.46153850000002</v>
      </c>
      <c r="D51" s="15">
        <v>8.0685162439999996</v>
      </c>
      <c r="E51" s="40">
        <f t="shared" si="0"/>
        <v>258.92548470068181</v>
      </c>
      <c r="F51" s="40">
        <f xml:space="preserve"> E51^2*(2*LN(D51)+H$7)*(1/SQRT(C51)-1/SQRT(B51))/(H$10*SQRT(11*13))</f>
        <v>0.29409307060705214</v>
      </c>
      <c r="G51" s="40">
        <f xml:space="preserve"> E51*(2*LN(D51)+H$7)*(1/SQRT(C51)+1/SQRT(B51))/(H$10*SQRT(11*13))</f>
        <v>2.3633611618448722E-3</v>
      </c>
    </row>
    <row r="52" spans="1:10" x14ac:dyDescent="0.2">
      <c r="A52" s="1">
        <v>1.224</v>
      </c>
      <c r="B52" s="15">
        <v>3794.0769230000001</v>
      </c>
      <c r="C52" s="15">
        <v>471.46153850000002</v>
      </c>
      <c r="D52" s="15">
        <v>8.0664396830000005</v>
      </c>
      <c r="E52" s="40">
        <f t="shared" si="0"/>
        <v>258.95426984579433</v>
      </c>
      <c r="F52" s="40">
        <f t="shared" ref="F52:F60" si="11" xml:space="preserve"> E52^2*(2*LN(D52)+H$7)*(1/SQRT(C52)-1/SQRT(B52))/(H$10*SQRT(11*13))</f>
        <v>0.27877013961210789</v>
      </c>
      <c r="G52" s="40">
        <f t="shared" ref="G52:G60" si="12" xml:space="preserve"> E52*(2*LN(D52)+H$7)*(1/SQRT(C52)+1/SQRT(B52))/(H$10*SQRT(11*13))</f>
        <v>2.2486894910399746E-3</v>
      </c>
    </row>
    <row r="53" spans="1:10" x14ac:dyDescent="0.2">
      <c r="A53" s="1">
        <v>1.248</v>
      </c>
      <c r="B53" s="15">
        <v>4127.6923079999997</v>
      </c>
      <c r="C53" s="15">
        <v>513.69230770000001</v>
      </c>
      <c r="D53" s="15">
        <v>8.0608189859999992</v>
      </c>
      <c r="E53" s="40">
        <f t="shared" si="0"/>
        <v>259.03211559010481</v>
      </c>
      <c r="F53" s="40">
        <f t="shared" si="11"/>
        <v>0.26642922493663151</v>
      </c>
      <c r="G53" s="40">
        <f t="shared" si="12"/>
        <v>2.1498026398730097E-3</v>
      </c>
    </row>
    <row r="54" spans="1:10" x14ac:dyDescent="0.2">
      <c r="A54" s="1">
        <v>1.272</v>
      </c>
      <c r="B54" s="15">
        <v>4477.3846149999999</v>
      </c>
      <c r="C54" s="15">
        <v>558.07692310000004</v>
      </c>
      <c r="D54" s="15">
        <v>8.0363345400000004</v>
      </c>
      <c r="E54" s="40">
        <f t="shared" si="0"/>
        <v>259.37005056604971</v>
      </c>
      <c r="F54" s="40">
        <f t="shared" si="11"/>
        <v>0.25329089615689154</v>
      </c>
      <c r="G54" s="40">
        <f t="shared" si="12"/>
        <v>2.0424045304489745E-3</v>
      </c>
    </row>
    <row r="55" spans="1:10" x14ac:dyDescent="0.2">
      <c r="A55" s="1">
        <v>1.296</v>
      </c>
      <c r="B55" s="15">
        <v>4813.3846149999999</v>
      </c>
      <c r="C55" s="15">
        <v>602.30769229999999</v>
      </c>
      <c r="D55" s="15">
        <v>8.0046321079999991</v>
      </c>
      <c r="E55" s="40">
        <f t="shared" si="0"/>
        <v>259.80472040078826</v>
      </c>
      <c r="F55" s="40">
        <f t="shared" si="11"/>
        <v>0.24075577874828802</v>
      </c>
      <c r="G55" s="40">
        <f t="shared" si="12"/>
        <v>1.9411427141038016E-3</v>
      </c>
    </row>
    <row r="56" spans="1:10" x14ac:dyDescent="0.2">
      <c r="A56" s="1">
        <v>1.32</v>
      </c>
      <c r="B56" s="15">
        <v>5162.6153850000001</v>
      </c>
      <c r="C56" s="15">
        <v>644.15384619999998</v>
      </c>
      <c r="D56" s="15">
        <v>7.9703191819999999</v>
      </c>
      <c r="E56" s="40">
        <f t="shared" si="0"/>
        <v>260.2713986229229</v>
      </c>
      <c r="F56" s="40">
        <f t="shared" si="11"/>
        <v>0.23001024577721879</v>
      </c>
      <c r="G56" s="40">
        <f t="shared" si="12"/>
        <v>1.8490317604533209E-3</v>
      </c>
    </row>
    <row r="57" spans="1:10" x14ac:dyDescent="0.2">
      <c r="A57" s="1">
        <v>1.3440000000000001</v>
      </c>
      <c r="B57" s="15">
        <v>5532.2307689999998</v>
      </c>
      <c r="C57" s="15">
        <v>695.23076920000005</v>
      </c>
      <c r="D57" s="15">
        <v>7.9373264570000002</v>
      </c>
      <c r="E57" s="40">
        <f t="shared" si="0"/>
        <v>260.71629046476119</v>
      </c>
      <c r="F57" s="40">
        <f t="shared" si="11"/>
        <v>0.21817156810380173</v>
      </c>
      <c r="G57" s="40">
        <f t="shared" si="12"/>
        <v>1.7559462348747793E-3</v>
      </c>
    </row>
    <row r="58" spans="1:10" x14ac:dyDescent="0.2">
      <c r="A58" s="1">
        <v>1.3680000000000001</v>
      </c>
      <c r="B58" s="15">
        <v>5917.2307689999998</v>
      </c>
      <c r="C58" s="15">
        <v>744.38461540000003</v>
      </c>
      <c r="D58" s="15">
        <v>7.9026142559999997</v>
      </c>
      <c r="E58" s="40">
        <f t="shared" si="0"/>
        <v>261.18017970093643</v>
      </c>
      <c r="F58" s="40">
        <f t="shared" si="11"/>
        <v>0.20789826530367475</v>
      </c>
      <c r="G58" s="40">
        <f t="shared" si="12"/>
        <v>1.6709923724766403E-3</v>
      </c>
    </row>
    <row r="59" spans="1:10" x14ac:dyDescent="0.2">
      <c r="A59" s="1">
        <v>1.3919999999999999</v>
      </c>
      <c r="B59" s="15">
        <v>6292.2307689999998</v>
      </c>
      <c r="C59" s="15">
        <v>797.30769229999999</v>
      </c>
      <c r="D59" s="15">
        <v>7.8627036029999999</v>
      </c>
      <c r="E59" s="40">
        <f t="shared" si="0"/>
        <v>261.70804874419861</v>
      </c>
      <c r="F59" s="40">
        <f t="shared" si="11"/>
        <v>0.1972221637386925</v>
      </c>
      <c r="G59" s="40">
        <f t="shared" si="12"/>
        <v>1.5866472635004999E-3</v>
      </c>
    </row>
    <row r="60" spans="1:10" x14ac:dyDescent="0.2">
      <c r="A60" s="1">
        <v>1.4159999999999999</v>
      </c>
      <c r="B60" s="15">
        <v>6655.6153850000001</v>
      </c>
      <c r="C60" s="15">
        <v>849.69230770000001</v>
      </c>
      <c r="D60" s="15">
        <v>7.819388397</v>
      </c>
      <c r="E60" s="40">
        <f t="shared" si="0"/>
        <v>262.27405246402685</v>
      </c>
      <c r="F60" s="40">
        <f t="shared" si="11"/>
        <v>0.18716541106710638</v>
      </c>
      <c r="G60" s="40">
        <f t="shared" si="12"/>
        <v>1.5070958054956766E-3</v>
      </c>
    </row>
    <row r="61" spans="1:10" x14ac:dyDescent="0.2">
      <c r="A61" s="1">
        <v>1.44</v>
      </c>
      <c r="B61" s="15">
        <v>6988.7333330000001</v>
      </c>
      <c r="C61" s="15">
        <v>895.46666670000002</v>
      </c>
      <c r="D61" s="15">
        <v>7.7767364309999998</v>
      </c>
      <c r="E61" s="40">
        <f t="shared" si="0"/>
        <v>262.82410239189176</v>
      </c>
      <c r="F61" s="40">
        <f xml:space="preserve"> E61^2*(2*LN(D61)+H$7)*(1/SQRT(C61)-1/SQRT(B61))/(H$10*SQRT(11*15))</f>
        <v>0.16638793036435975</v>
      </c>
      <c r="G61" s="40">
        <f xml:space="preserve"> E61*(2*LN(D61)+H$7)*(1/SQRT(C61)+1/SQRT(B61))/(H$10*SQRT(11*15))</f>
        <v>1.3389800708119575E-3</v>
      </c>
    </row>
    <row r="62" spans="1:10" x14ac:dyDescent="0.2">
      <c r="A62" s="1">
        <v>1.464</v>
      </c>
      <c r="B62" s="15">
        <v>7337.4</v>
      </c>
      <c r="C62" s="15">
        <v>945.2</v>
      </c>
      <c r="D62" s="15">
        <v>7.7279374059999997</v>
      </c>
      <c r="E62" s="40">
        <f t="shared" si="0"/>
        <v>263.44419192938125</v>
      </c>
      <c r="F62" s="40">
        <f t="shared" ref="F62:F70" si="13" xml:space="preserve"> E62^2*(2*LN(D62)+H$7)*(1/SQRT(C62)-1/SQRT(B62))/(H$10*SQRT(11*15))</f>
        <v>0.15811000936457084</v>
      </c>
      <c r="G62" s="40">
        <f t="shared" ref="G62:G70" si="14" xml:space="preserve"> E62*(2*LN(D62)+H$7)*(1/SQRT(C62)+1/SQRT(B62))/(H$10*SQRT(11*15))</f>
        <v>1.2721745775392693E-3</v>
      </c>
    </row>
    <row r="63" spans="1:10" x14ac:dyDescent="0.2">
      <c r="A63" s="1">
        <v>1.488</v>
      </c>
      <c r="B63" s="15">
        <v>7669.7333330000001</v>
      </c>
      <c r="C63" s="15">
        <v>1000.533333</v>
      </c>
      <c r="D63" s="15">
        <v>7.6793081819999998</v>
      </c>
      <c r="E63" s="40">
        <f t="shared" si="0"/>
        <v>264.05190830133085</v>
      </c>
      <c r="F63" s="40">
        <f t="shared" si="13"/>
        <v>0.14958270525267364</v>
      </c>
      <c r="G63" s="40">
        <f t="shared" si="14"/>
        <v>1.2070652627648305E-3</v>
      </c>
    </row>
    <row r="64" spans="1:10" x14ac:dyDescent="0.2">
      <c r="A64" s="1">
        <v>1.512</v>
      </c>
      <c r="B64" s="15">
        <v>8015.1333329999998</v>
      </c>
      <c r="C64" s="15">
        <v>1055.133333</v>
      </c>
      <c r="D64" s="15">
        <v>7.6283630349999996</v>
      </c>
      <c r="E64" s="40">
        <f t="shared" si="0"/>
        <v>264.67715112485104</v>
      </c>
      <c r="F64" s="40">
        <f t="shared" si="13"/>
        <v>0.14159463263994262</v>
      </c>
      <c r="G64" s="40">
        <f t="shared" si="14"/>
        <v>1.144228119365411E-3</v>
      </c>
    </row>
    <row r="65" spans="1:7" x14ac:dyDescent="0.2">
      <c r="A65" s="1">
        <v>1.536</v>
      </c>
      <c r="B65" s="15">
        <v>8346.3333330000005</v>
      </c>
      <c r="C65" s="15">
        <v>1106</v>
      </c>
      <c r="D65" s="15">
        <v>7.5796949869999999</v>
      </c>
      <c r="E65" s="40">
        <f t="shared" si="0"/>
        <v>265.26307118306363</v>
      </c>
      <c r="F65" s="40">
        <f t="shared" si="13"/>
        <v>0.1345276256063008</v>
      </c>
      <c r="G65" s="40">
        <f t="shared" si="14"/>
        <v>1.0877164650345249E-3</v>
      </c>
    </row>
    <row r="66" spans="1:7" x14ac:dyDescent="0.2">
      <c r="A66" s="1">
        <v>1.56</v>
      </c>
      <c r="B66" s="15">
        <v>8686.8666670000002</v>
      </c>
      <c r="C66" s="15">
        <v>1154.8</v>
      </c>
      <c r="D66" s="15">
        <v>7.5365036710000002</v>
      </c>
      <c r="E66" s="40">
        <f t="shared" si="0"/>
        <v>265.77336999195978</v>
      </c>
      <c r="F66" s="40">
        <f t="shared" si="13"/>
        <v>0.12842637260902268</v>
      </c>
      <c r="G66" s="40">
        <f t="shared" si="14"/>
        <v>1.0377798563552874E-3</v>
      </c>
    </row>
    <row r="67" spans="1:7" x14ac:dyDescent="0.2">
      <c r="A67" s="1">
        <v>1.5840000000000001</v>
      </c>
      <c r="B67" s="15">
        <v>9007.7333330000001</v>
      </c>
      <c r="C67" s="15">
        <v>1204.5999999999999</v>
      </c>
      <c r="D67" s="15">
        <v>7.4937420540000002</v>
      </c>
      <c r="E67" s="40">
        <f t="shared" ref="E67:E130" si="15" xml:space="preserve"> H$10/((LN(D67))^2+H$7*LN(D67)+H$4)</f>
        <v>266.2692833531421</v>
      </c>
      <c r="F67" s="40">
        <f t="shared" si="13"/>
        <v>0.12246669360843741</v>
      </c>
      <c r="G67" s="40">
        <f t="shared" si="14"/>
        <v>9.9025715295641319E-4</v>
      </c>
    </row>
    <row r="68" spans="1:7" x14ac:dyDescent="0.2">
      <c r="A68" s="1">
        <v>1.6080000000000001</v>
      </c>
      <c r="B68" s="15">
        <v>9319.6666669999995</v>
      </c>
      <c r="C68" s="15">
        <v>1255.5999999999999</v>
      </c>
      <c r="D68" s="15">
        <v>7.4545809930000004</v>
      </c>
      <c r="E68" s="40">
        <f t="shared" si="15"/>
        <v>266.71503809231331</v>
      </c>
      <c r="F68" s="40">
        <f t="shared" si="13"/>
        <v>0.11690924938885885</v>
      </c>
      <c r="G68" s="40">
        <f t="shared" si="14"/>
        <v>9.467091265471495E-4</v>
      </c>
    </row>
    <row r="69" spans="1:7" x14ac:dyDescent="0.2">
      <c r="A69" s="1">
        <v>1.6319999999999999</v>
      </c>
      <c r="B69" s="15">
        <v>9642.3333330000005</v>
      </c>
      <c r="C69" s="15">
        <v>1305</v>
      </c>
      <c r="D69" s="15">
        <v>7.4230634589999998</v>
      </c>
      <c r="E69" s="40">
        <f t="shared" si="15"/>
        <v>267.06777781320682</v>
      </c>
      <c r="F69" s="40">
        <f t="shared" si="13"/>
        <v>0.1122943103821762</v>
      </c>
      <c r="G69" s="40">
        <f t="shared" si="14"/>
        <v>9.0989555155346357E-4</v>
      </c>
    </row>
    <row r="70" spans="1:7" x14ac:dyDescent="0.2">
      <c r="A70" s="1">
        <v>1.6559999999999999</v>
      </c>
      <c r="B70" s="15">
        <v>9957.2666669999999</v>
      </c>
      <c r="C70" s="15">
        <v>1353.5333330000001</v>
      </c>
      <c r="D70" s="15">
        <v>7.3960826900000001</v>
      </c>
      <c r="E70" s="40">
        <f t="shared" si="15"/>
        <v>267.36537324554456</v>
      </c>
      <c r="F70" s="40">
        <f t="shared" si="13"/>
        <v>0.10822859633262444</v>
      </c>
      <c r="G70" s="40">
        <f t="shared" si="14"/>
        <v>8.7761066820774827E-4</v>
      </c>
    </row>
    <row r="71" spans="1:7" x14ac:dyDescent="0.2">
      <c r="A71" s="1">
        <v>1.68</v>
      </c>
      <c r="B71" s="15">
        <v>10249.94118</v>
      </c>
      <c r="C71" s="15">
        <v>1393.058824</v>
      </c>
      <c r="D71" s="15">
        <v>7.3722992249999999</v>
      </c>
      <c r="E71" s="40">
        <f t="shared" si="15"/>
        <v>267.6242885040042</v>
      </c>
      <c r="F71" s="40">
        <f xml:space="preserve"> E71^2*(2*LN(D71)+H$7)*(1/SQRT(C71)-1/SQRT(B71))/(H$10*SQRT(11*17))</f>
        <v>9.8654680125630653E-2</v>
      </c>
      <c r="G71" s="40">
        <f xml:space="preserve"> E71*(2*LN(D71)+H$7)*(1/SQRT(C71)+1/SQRT(B71))/(H$10*SQRT(11*17))</f>
        <v>7.9913977791373975E-4</v>
      </c>
    </row>
    <row r="72" spans="1:7" x14ac:dyDescent="0.2">
      <c r="A72" s="1">
        <v>1.704</v>
      </c>
      <c r="B72" s="15">
        <v>10534.05882</v>
      </c>
      <c r="C72" s="15">
        <v>1436.294118</v>
      </c>
      <c r="D72" s="15">
        <v>7.3489832269999997</v>
      </c>
      <c r="E72" s="40">
        <f t="shared" si="15"/>
        <v>267.87494987780059</v>
      </c>
      <c r="F72" s="40">
        <f t="shared" ref="F72:F80" si="16" xml:space="preserve"> E72^2*(2*LN(D72)+H$7)*(1/SQRT(C72)-1/SQRT(B72))/(H$10*SQRT(11*17))</f>
        <v>9.5547121195934934E-2</v>
      </c>
      <c r="G72" s="40">
        <f t="shared" ref="G72:G80" si="17" xml:space="preserve"> E72*(2*LN(D72)+H$7)*(1/SQRT(C72)+1/SQRT(B72))/(H$10*SQRT(11*17))</f>
        <v>7.7430815058080697E-4</v>
      </c>
    </row>
    <row r="73" spans="1:7" x14ac:dyDescent="0.2">
      <c r="A73" s="1">
        <v>1.728</v>
      </c>
      <c r="B73" s="15">
        <v>10808.70588</v>
      </c>
      <c r="C73" s="15">
        <v>1474.176471</v>
      </c>
      <c r="D73" s="15">
        <v>7.327434416</v>
      </c>
      <c r="E73" s="40">
        <f t="shared" si="15"/>
        <v>268.10377773548697</v>
      </c>
      <c r="F73" s="40">
        <f t="shared" si="16"/>
        <v>9.290478016900254E-2</v>
      </c>
      <c r="G73" s="40">
        <f t="shared" si="17"/>
        <v>7.5234708404747731E-4</v>
      </c>
    </row>
    <row r="74" spans="1:7" x14ac:dyDescent="0.2">
      <c r="A74" s="1">
        <v>1.752</v>
      </c>
      <c r="B74" s="15">
        <v>11076.588239999999</v>
      </c>
      <c r="C74" s="15">
        <v>1513.4117650000001</v>
      </c>
      <c r="D74" s="15">
        <v>7.3119138430000001</v>
      </c>
      <c r="E74" s="40">
        <f t="shared" si="15"/>
        <v>268.26687838188883</v>
      </c>
      <c r="F74" s="40">
        <f t="shared" si="16"/>
        <v>9.0643857321440036E-2</v>
      </c>
      <c r="G74" s="40">
        <f t="shared" si="17"/>
        <v>7.341523329187663E-4</v>
      </c>
    </row>
    <row r="75" spans="1:7" x14ac:dyDescent="0.2">
      <c r="A75" s="1">
        <v>1.776</v>
      </c>
      <c r="B75" s="15">
        <v>11340.470590000001</v>
      </c>
      <c r="C75" s="15">
        <v>1553.5882349999999</v>
      </c>
      <c r="D75" s="15">
        <v>7.2993886349999997</v>
      </c>
      <c r="E75" s="40">
        <f t="shared" si="15"/>
        <v>268.397442730168</v>
      </c>
      <c r="F75" s="40">
        <f t="shared" si="16"/>
        <v>8.8593599758556671E-2</v>
      </c>
      <c r="G75" s="40">
        <f t="shared" si="17"/>
        <v>7.1801452189727269E-4</v>
      </c>
    </row>
    <row r="76" spans="1:7" x14ac:dyDescent="0.2">
      <c r="A76" s="1">
        <v>1.8</v>
      </c>
      <c r="B76" s="15">
        <v>11591.82353</v>
      </c>
      <c r="C76" s="15">
        <v>1591.2352940000001</v>
      </c>
      <c r="D76" s="15">
        <v>7.2865069309999999</v>
      </c>
      <c r="E76" s="40">
        <f t="shared" si="15"/>
        <v>268.53072649248361</v>
      </c>
      <c r="F76" s="40">
        <f t="shared" si="16"/>
        <v>8.6670030422145064E-2</v>
      </c>
      <c r="G76" s="40">
        <f t="shared" si="17"/>
        <v>7.0268541230269902E-4</v>
      </c>
    </row>
    <row r="77" spans="1:7" x14ac:dyDescent="0.2">
      <c r="A77" s="1">
        <v>1.8240000000000001</v>
      </c>
      <c r="B77" s="15">
        <v>11843.88235</v>
      </c>
      <c r="C77" s="15">
        <v>1630.058824</v>
      </c>
      <c r="D77" s="15">
        <v>7.2725264679999997</v>
      </c>
      <c r="E77" s="40">
        <f t="shared" si="15"/>
        <v>268.67422390175784</v>
      </c>
      <c r="F77" s="40">
        <f t="shared" si="16"/>
        <v>8.4686123579216427E-2</v>
      </c>
      <c r="G77" s="40">
        <f t="shared" si="17"/>
        <v>6.8699953462018188E-4</v>
      </c>
    </row>
    <row r="78" spans="1:7" x14ac:dyDescent="0.2">
      <c r="A78" s="1">
        <v>1.8480000000000001</v>
      </c>
      <c r="B78" s="15">
        <v>12066.05882</v>
      </c>
      <c r="C78" s="15">
        <v>1666.4117650000001</v>
      </c>
      <c r="D78" s="15">
        <v>7.2604435369999996</v>
      </c>
      <c r="E78" s="40">
        <f t="shared" si="15"/>
        <v>268.79726693759295</v>
      </c>
      <c r="F78" s="40">
        <f t="shared" si="16"/>
        <v>8.2916205394512818E-2</v>
      </c>
      <c r="G78" s="40">
        <f t="shared" si="17"/>
        <v>6.7333951178184727E-4</v>
      </c>
    </row>
    <row r="79" spans="1:7" x14ac:dyDescent="0.2">
      <c r="A79" s="1">
        <v>1.8720000000000001</v>
      </c>
      <c r="B79" s="15">
        <v>12279.352940000001</v>
      </c>
      <c r="C79" s="15">
        <v>1693.294118</v>
      </c>
      <c r="D79" s="15">
        <v>7.2465396560000004</v>
      </c>
      <c r="E79" s="40">
        <f t="shared" si="15"/>
        <v>268.93772013242506</v>
      </c>
      <c r="F79" s="40">
        <f t="shared" si="16"/>
        <v>8.1425551645832095E-2</v>
      </c>
      <c r="G79" s="40">
        <f t="shared" si="17"/>
        <v>6.6045632003061097E-4</v>
      </c>
    </row>
    <row r="80" spans="1:7" x14ac:dyDescent="0.2">
      <c r="A80" s="1">
        <v>1.8959999999999999</v>
      </c>
      <c r="B80" s="15">
        <v>12463.588239999999</v>
      </c>
      <c r="C80" s="15">
        <v>1718.882353</v>
      </c>
      <c r="D80" s="15">
        <v>7.2329499420000003</v>
      </c>
      <c r="E80" s="40">
        <f t="shared" si="15"/>
        <v>269.07381674974874</v>
      </c>
      <c r="F80" s="40">
        <f t="shared" si="16"/>
        <v>7.9969495501836588E-2</v>
      </c>
      <c r="G80" s="40">
        <f t="shared" si="17"/>
        <v>6.4834759354037317E-4</v>
      </c>
    </row>
    <row r="81" spans="1:7" x14ac:dyDescent="0.2">
      <c r="A81" s="1">
        <v>1.92</v>
      </c>
      <c r="B81" s="15">
        <v>12597.421050000001</v>
      </c>
      <c r="C81" s="15">
        <v>1746.0526319999999</v>
      </c>
      <c r="D81" s="15">
        <v>7.2224925620000002</v>
      </c>
      <c r="E81" s="40">
        <f t="shared" si="15"/>
        <v>269.17774049096607</v>
      </c>
      <c r="F81" s="40">
        <f xml:space="preserve"> E81^2*(2*LN(D81)+H$7)*(1/SQRT(C81)-1/SQRT(B81))/(H$10*SQRT(11*19))</f>
        <v>7.4329472441010486E-2</v>
      </c>
      <c r="G81" s="40">
        <f xml:space="preserve"> E81*(2*LN(D81)+H$7)*(1/SQRT(C81)+1/SQRT(B81))/(H$10*SQRT(11*19))</f>
        <v>6.0369051510672381E-4</v>
      </c>
    </row>
    <row r="82" spans="1:7" x14ac:dyDescent="0.2">
      <c r="A82" s="1">
        <v>1.944</v>
      </c>
      <c r="B82" s="15">
        <v>12763.73684</v>
      </c>
      <c r="C82" s="15">
        <v>1771.736842</v>
      </c>
      <c r="D82" s="15">
        <v>7.2134753309999997</v>
      </c>
      <c r="E82" s="40">
        <f t="shared" si="15"/>
        <v>269.26678661160372</v>
      </c>
      <c r="F82" s="40">
        <f t="shared" ref="F82:F90" si="18" xml:space="preserve"> E82^2*(2*LN(D82)+H$7)*(1/SQRT(C82)-1/SQRT(B82))/(H$10*SQRT(11*19))</f>
        <v>7.3230484984716959E-2</v>
      </c>
      <c r="G82" s="40">
        <f t="shared" ref="G82:G90" si="19" xml:space="preserve"> E82*(2*LN(D82)+H$7)*(1/SQRT(C82)+1/SQRT(B82))/(H$10*SQRT(11*19))</f>
        <v>5.9495041579671478E-4</v>
      </c>
    </row>
    <row r="83" spans="1:7" x14ac:dyDescent="0.2">
      <c r="A83" s="1">
        <v>1.968</v>
      </c>
      <c r="B83" s="15">
        <v>12898.631579999999</v>
      </c>
      <c r="C83" s="15">
        <v>1791.1578950000001</v>
      </c>
      <c r="D83" s="15">
        <v>7.2049141859999999</v>
      </c>
      <c r="E83" s="40">
        <f t="shared" si="15"/>
        <v>269.35084079151653</v>
      </c>
      <c r="F83" s="40">
        <f t="shared" si="18"/>
        <v>7.2326025687148798E-2</v>
      </c>
      <c r="G83" s="40">
        <f t="shared" si="19"/>
        <v>5.8751773004895095E-4</v>
      </c>
    </row>
    <row r="84" spans="1:7" x14ac:dyDescent="0.2">
      <c r="A84" s="1">
        <v>1.992</v>
      </c>
      <c r="B84" s="15">
        <v>13030.421050000001</v>
      </c>
      <c r="C84" s="15">
        <v>1815.0526319999999</v>
      </c>
      <c r="D84" s="15">
        <v>7.197184021</v>
      </c>
      <c r="E84" s="40">
        <f t="shared" si="15"/>
        <v>269.42632542631992</v>
      </c>
      <c r="F84" s="40">
        <f t="shared" si="18"/>
        <v>7.1334872446827541E-2</v>
      </c>
      <c r="G84" s="40">
        <f t="shared" si="19"/>
        <v>5.800791634166454E-4</v>
      </c>
    </row>
    <row r="85" spans="1:7" x14ac:dyDescent="0.2">
      <c r="A85" s="1">
        <v>2.016</v>
      </c>
      <c r="B85" s="15">
        <v>13146.15789</v>
      </c>
      <c r="C85" s="15">
        <v>1833.6315790000001</v>
      </c>
      <c r="D85" s="15">
        <v>7.1873276009999998</v>
      </c>
      <c r="E85" s="40">
        <f t="shared" si="15"/>
        <v>269.52200368747515</v>
      </c>
      <c r="F85" s="40">
        <f t="shared" si="18"/>
        <v>7.0374815399704832E-2</v>
      </c>
      <c r="G85" s="40">
        <f t="shared" si="19"/>
        <v>5.7240197915194111E-4</v>
      </c>
    </row>
    <row r="86" spans="1:7" x14ac:dyDescent="0.2">
      <c r="A86" s="1">
        <v>2.04</v>
      </c>
      <c r="B86" s="15">
        <v>13264.10526</v>
      </c>
      <c r="C86" s="15">
        <v>1846.2105260000001</v>
      </c>
      <c r="D86" s="15">
        <v>7.1788397330000002</v>
      </c>
      <c r="E86" s="40">
        <f t="shared" si="15"/>
        <v>269.60388271112924</v>
      </c>
      <c r="F86" s="40">
        <f t="shared" si="18"/>
        <v>6.968783507146542E-2</v>
      </c>
      <c r="G86" s="40">
        <f t="shared" si="19"/>
        <v>5.6612750476610428E-4</v>
      </c>
    </row>
    <row r="87" spans="1:7" x14ac:dyDescent="0.2">
      <c r="A87" s="1">
        <v>2.0640000000000001</v>
      </c>
      <c r="B87" s="15">
        <v>13352.368420000001</v>
      </c>
      <c r="C87" s="15">
        <v>1858.2105260000001</v>
      </c>
      <c r="D87" s="15">
        <v>7.172554259</v>
      </c>
      <c r="E87" s="40">
        <f t="shared" si="15"/>
        <v>269.66420753555957</v>
      </c>
      <c r="F87" s="40">
        <f t="shared" si="18"/>
        <v>6.9102511702671995E-2</v>
      </c>
      <c r="G87" s="40">
        <f t="shared" si="19"/>
        <v>5.6120956539161017E-4</v>
      </c>
    </row>
    <row r="88" spans="1:7" x14ac:dyDescent="0.2">
      <c r="A88" s="1">
        <v>2.0880000000000001</v>
      </c>
      <c r="B88" s="15">
        <v>13425.89474</v>
      </c>
      <c r="C88" s="15">
        <v>1872.0526319999999</v>
      </c>
      <c r="D88" s="15">
        <v>7.1664771790000001</v>
      </c>
      <c r="E88" s="40">
        <f t="shared" si="15"/>
        <v>269.72228138142162</v>
      </c>
      <c r="F88" s="40">
        <f t="shared" si="18"/>
        <v>6.8456654478679338E-2</v>
      </c>
      <c r="G88" s="40">
        <f t="shared" si="19"/>
        <v>5.5630999514116668E-4</v>
      </c>
    </row>
    <row r="89" spans="1:7" x14ac:dyDescent="0.2">
      <c r="A89" s="1">
        <v>2.1120000000000001</v>
      </c>
      <c r="B89" s="15">
        <v>13469.684209999999</v>
      </c>
      <c r="C89" s="15">
        <v>1882.3684209999999</v>
      </c>
      <c r="D89" s="15">
        <v>7.1599380740000003</v>
      </c>
      <c r="E89" s="40">
        <f t="shared" si="15"/>
        <v>269.78449366266221</v>
      </c>
      <c r="F89" s="40">
        <f t="shared" si="18"/>
        <v>6.784668232070791E-2</v>
      </c>
      <c r="G89" s="40">
        <f t="shared" si="19"/>
        <v>5.5176214100651161E-4</v>
      </c>
    </row>
    <row r="90" spans="1:7" x14ac:dyDescent="0.2">
      <c r="A90" s="1">
        <v>2.1360000000000001</v>
      </c>
      <c r="B90" s="15">
        <v>13524.21053</v>
      </c>
      <c r="C90" s="15">
        <v>1893.263158</v>
      </c>
      <c r="D90" s="15">
        <v>7.156477379</v>
      </c>
      <c r="E90" s="40">
        <f t="shared" si="15"/>
        <v>269.8173017683373</v>
      </c>
      <c r="F90" s="40">
        <f t="shared" si="18"/>
        <v>6.7417245006215279E-2</v>
      </c>
      <c r="G90" s="40">
        <f t="shared" si="19"/>
        <v>5.4861588931862007E-4</v>
      </c>
    </row>
    <row r="91" spans="1:7" x14ac:dyDescent="0.2">
      <c r="A91" s="1">
        <v>2.16</v>
      </c>
      <c r="B91" s="15">
        <v>13515.28571</v>
      </c>
      <c r="C91" s="15">
        <v>1888.2380949999999</v>
      </c>
      <c r="D91" s="15">
        <v>7.1537997249999998</v>
      </c>
      <c r="E91" s="40">
        <f t="shared" si="15"/>
        <v>269.84263096470266</v>
      </c>
      <c r="F91" s="40">
        <f xml:space="preserve"> E91^2*(2*LN(D91)+H$7)*(1/SQRT(C91)-1/SQRT(B91))/(H$10*SQRT(11*21))</f>
        <v>6.4103306274984395E-2</v>
      </c>
      <c r="G91" s="40">
        <f xml:space="preserve"> E91*(2*LN(D91)+H$7)*(1/SQRT(C91)+1/SQRT(B91))/(H$10*SQRT(11*21))</f>
        <v>5.2114654665092396E-4</v>
      </c>
    </row>
    <row r="92" spans="1:7" x14ac:dyDescent="0.2">
      <c r="A92" s="1">
        <v>2.1840000000000002</v>
      </c>
      <c r="B92" s="15">
        <v>13544.42857</v>
      </c>
      <c r="C92" s="15">
        <v>1895.4761900000001</v>
      </c>
      <c r="D92" s="15">
        <v>7.1506409319999999</v>
      </c>
      <c r="E92" s="40">
        <f t="shared" si="15"/>
        <v>269.87244907261027</v>
      </c>
      <c r="F92" s="40">
        <f t="shared" ref="F92:F100" si="20" xml:space="preserve"> E92^2*(2*LN(D92)+H$7)*(1/SQRT(C92)-1/SQRT(B92))/(H$10*SQRT(11*21))</f>
        <v>6.3775823138442489E-2</v>
      </c>
      <c r="G92" s="40">
        <f t="shared" ref="G92:G100" si="21" xml:space="preserve"> E92*(2*LN(D92)+H$7)*(1/SQRT(C92)+1/SQRT(B92))/(H$10*SQRT(11*21))</f>
        <v>5.1880383887656877E-4</v>
      </c>
    </row>
    <row r="93" spans="1:7" x14ac:dyDescent="0.2">
      <c r="A93" s="1">
        <v>2.2080000000000002</v>
      </c>
      <c r="B93" s="15">
        <v>13546.809520000001</v>
      </c>
      <c r="C93" s="15">
        <v>1898.0476189999999</v>
      </c>
      <c r="D93" s="15">
        <v>7.1490356589999999</v>
      </c>
      <c r="E93" s="40">
        <f t="shared" si="15"/>
        <v>269.88757645914666</v>
      </c>
      <c r="F93" s="40">
        <f t="shared" si="20"/>
        <v>6.362220914191824E-2</v>
      </c>
      <c r="G93" s="40">
        <f t="shared" si="21"/>
        <v>5.1779098756999276E-4</v>
      </c>
    </row>
    <row r="94" spans="1:7" x14ac:dyDescent="0.2">
      <c r="A94" s="1">
        <v>2.2320000000000002</v>
      </c>
      <c r="B94" s="15">
        <v>13537.619049999999</v>
      </c>
      <c r="C94" s="15">
        <v>1898.857143</v>
      </c>
      <c r="D94" s="15">
        <v>7.1482884120000003</v>
      </c>
      <c r="E94" s="40">
        <f t="shared" si="15"/>
        <v>269.89461221704335</v>
      </c>
      <c r="F94" s="40">
        <f t="shared" si="20"/>
        <v>6.3546693417691952E-2</v>
      </c>
      <c r="G94" s="40">
        <f t="shared" si="21"/>
        <v>5.1741184558874221E-4</v>
      </c>
    </row>
    <row r="95" spans="1:7" x14ac:dyDescent="0.2">
      <c r="A95" s="1">
        <v>2.2559999999999998</v>
      </c>
      <c r="B95" s="15">
        <v>13534.952380000001</v>
      </c>
      <c r="C95" s="15">
        <v>1895.380952</v>
      </c>
      <c r="D95" s="15">
        <v>7.151361681</v>
      </c>
      <c r="E95" s="40">
        <f t="shared" si="15"/>
        <v>269.8656513626662</v>
      </c>
      <c r="F95" s="40">
        <f t="shared" si="20"/>
        <v>6.3804534080802999E-2</v>
      </c>
      <c r="G95" s="40">
        <f t="shared" si="21"/>
        <v>5.1919719025193562E-4</v>
      </c>
    </row>
    <row r="96" spans="1:7" x14ac:dyDescent="0.2">
      <c r="A96" s="1">
        <v>2.2799999999999998</v>
      </c>
      <c r="B96" s="15">
        <v>13516.380950000001</v>
      </c>
      <c r="C96" s="15">
        <v>1893.0476189999999</v>
      </c>
      <c r="D96" s="15">
        <v>7.1574520169999998</v>
      </c>
      <c r="E96" s="40">
        <f t="shared" si="15"/>
        <v>269.80807017545362</v>
      </c>
      <c r="F96" s="40">
        <f t="shared" si="20"/>
        <v>6.4174642274437199E-2</v>
      </c>
      <c r="G96" s="40">
        <f t="shared" si="21"/>
        <v>5.2235242465273183E-4</v>
      </c>
    </row>
    <row r="97" spans="1:7" x14ac:dyDescent="0.2">
      <c r="A97" s="1">
        <v>2.3039999999999998</v>
      </c>
      <c r="B97" s="15">
        <v>13486.14286</v>
      </c>
      <c r="C97" s="15">
        <v>1886.2380949999999</v>
      </c>
      <c r="D97" s="15">
        <v>7.1635391930000001</v>
      </c>
      <c r="E97" s="40">
        <f t="shared" si="15"/>
        <v>269.75026860761494</v>
      </c>
      <c r="F97" s="40">
        <f t="shared" si="20"/>
        <v>6.4649918168993445E-2</v>
      </c>
      <c r="G97" s="40">
        <f t="shared" si="21"/>
        <v>5.2602152334998856E-4</v>
      </c>
    </row>
    <row r="98" spans="1:7" x14ac:dyDescent="0.2">
      <c r="A98" s="1">
        <v>2.3279999999999998</v>
      </c>
      <c r="B98" s="15">
        <v>13454.2381</v>
      </c>
      <c r="C98" s="15">
        <v>1877</v>
      </c>
      <c r="D98" s="15">
        <v>7.1717826699999998</v>
      </c>
      <c r="E98" s="40">
        <f t="shared" si="15"/>
        <v>269.67159469637022</v>
      </c>
      <c r="F98" s="40">
        <f t="shared" si="20"/>
        <v>6.5309670606099435E-2</v>
      </c>
      <c r="G98" s="40">
        <f t="shared" si="21"/>
        <v>5.3095812951216314E-4</v>
      </c>
    </row>
    <row r="99" spans="1:7" x14ac:dyDescent="0.2">
      <c r="A99" s="1">
        <v>2.3519999999999999</v>
      </c>
      <c r="B99" s="15">
        <v>13416.952380000001</v>
      </c>
      <c r="C99" s="15">
        <v>1872.9523810000001</v>
      </c>
      <c r="D99" s="15">
        <v>7.1808994569999998</v>
      </c>
      <c r="E99" s="40">
        <f t="shared" si="15"/>
        <v>269.58405730244505</v>
      </c>
      <c r="F99" s="40">
        <f t="shared" si="20"/>
        <v>6.5866612522654452E-2</v>
      </c>
      <c r="G99" s="40">
        <f t="shared" si="21"/>
        <v>5.3580323169739375E-4</v>
      </c>
    </row>
    <row r="100" spans="1:7" x14ac:dyDescent="0.2">
      <c r="A100" s="1">
        <v>2.3759999999999999</v>
      </c>
      <c r="B100" s="15">
        <v>13357.095240000001</v>
      </c>
      <c r="C100" s="15">
        <v>1857.857143</v>
      </c>
      <c r="D100" s="15">
        <v>7.1918454150000004</v>
      </c>
      <c r="E100" s="40">
        <f t="shared" si="15"/>
        <v>269.47822779209031</v>
      </c>
      <c r="F100" s="40">
        <f t="shared" si="20"/>
        <v>6.6804328452445466E-2</v>
      </c>
      <c r="G100" s="40">
        <f t="shared" si="21"/>
        <v>5.4279153590828361E-4</v>
      </c>
    </row>
    <row r="101" spans="1:7" x14ac:dyDescent="0.2">
      <c r="A101" s="1">
        <v>2.4</v>
      </c>
      <c r="B101" s="15">
        <v>13271.391299999999</v>
      </c>
      <c r="C101" s="15">
        <v>1840.608696</v>
      </c>
      <c r="D101" s="15">
        <v>7.2045252770000001</v>
      </c>
      <c r="E101" s="40">
        <f t="shared" si="15"/>
        <v>269.35464780205945</v>
      </c>
      <c r="F101" s="40">
        <f xml:space="preserve"> E101^2*(2*LN(D101)+H$7)*(1/SQRT(C101)-1/SQRT(B101))/(H$10*SQRT(11*23))</f>
        <v>6.485141493350674E-2</v>
      </c>
      <c r="G101" s="40">
        <f xml:space="preserve"> E101*(2*LN(D101)+H$7)*(1/SQRT(C101)+1/SQRT(B101))/(H$10*SQRT(11*23))</f>
        <v>5.2650664384295957E-4</v>
      </c>
    </row>
    <row r="102" spans="1:7" x14ac:dyDescent="0.2">
      <c r="A102" s="1">
        <v>2.4239999999999999</v>
      </c>
      <c r="B102" s="15">
        <v>13195.21739</v>
      </c>
      <c r="C102" s="15">
        <v>1826.4347829999999</v>
      </c>
      <c r="D102" s="15">
        <v>7.2153486930000001</v>
      </c>
      <c r="E102" s="40">
        <f t="shared" si="15"/>
        <v>269.24833025364018</v>
      </c>
      <c r="F102" s="40">
        <f t="shared" ref="F102:F110" si="22" xml:space="preserve"> E102^2*(2*LN(D102)+H$7)*(1/SQRT(C102)-1/SQRT(B102))/(H$10*SQRT(11*23))</f>
        <v>6.5707705311757986E-2</v>
      </c>
      <c r="G102" s="40">
        <f t="shared" ref="G102:G110" si="23" xml:space="preserve"> E102*(2*LN(D102)+H$7)*(1/SQRT(C102)+1/SQRT(B102))/(H$10*SQRT(11*23))</f>
        <v>5.3321416615242923E-4</v>
      </c>
    </row>
    <row r="103" spans="1:7" x14ac:dyDescent="0.2">
      <c r="A103" s="1">
        <v>2.448</v>
      </c>
      <c r="B103" s="15">
        <v>13115.391299999999</v>
      </c>
      <c r="C103" s="15">
        <v>1812.4347829999999</v>
      </c>
      <c r="D103" s="15">
        <v>7.2248312429999997</v>
      </c>
      <c r="E103" s="40">
        <f t="shared" si="15"/>
        <v>269.15456005163941</v>
      </c>
      <c r="F103" s="40">
        <f t="shared" si="22"/>
        <v>6.6489838191529926E-2</v>
      </c>
      <c r="G103" s="40">
        <f t="shared" si="23"/>
        <v>5.3937029588553857E-4</v>
      </c>
    </row>
    <row r="104" spans="1:7" x14ac:dyDescent="0.2">
      <c r="A104" s="1">
        <v>2.472</v>
      </c>
      <c r="B104" s="15">
        <v>13040.43478</v>
      </c>
      <c r="C104" s="15">
        <v>1801.7826090000001</v>
      </c>
      <c r="D104" s="15">
        <v>7.2336049899999999</v>
      </c>
      <c r="E104" s="40">
        <f t="shared" si="15"/>
        <v>269.06728365606182</v>
      </c>
      <c r="F104" s="40">
        <f t="shared" si="22"/>
        <v>6.7149050868669041E-2</v>
      </c>
      <c r="G104" s="40">
        <f t="shared" si="23"/>
        <v>5.4485624167370723E-4</v>
      </c>
    </row>
    <row r="105" spans="1:7" x14ac:dyDescent="0.2">
      <c r="A105" s="1">
        <v>2.496</v>
      </c>
      <c r="B105" s="15">
        <v>12946.17391</v>
      </c>
      <c r="C105" s="15">
        <v>1785.7391299999999</v>
      </c>
      <c r="D105" s="15">
        <v>7.2431417549999999</v>
      </c>
      <c r="E105" s="40">
        <f t="shared" si="15"/>
        <v>268.97185912552601</v>
      </c>
      <c r="F105" s="40">
        <f t="shared" si="22"/>
        <v>6.798422181720977E-2</v>
      </c>
      <c r="G105" s="40">
        <f t="shared" si="23"/>
        <v>5.5142689417659533E-4</v>
      </c>
    </row>
    <row r="106" spans="1:7" x14ac:dyDescent="0.2">
      <c r="A106" s="1">
        <v>2.52</v>
      </c>
      <c r="B106" s="15">
        <v>12864.95652</v>
      </c>
      <c r="C106" s="15">
        <v>1767.0434780000001</v>
      </c>
      <c r="D106" s="15">
        <v>7.25055929</v>
      </c>
      <c r="E106" s="40">
        <f t="shared" si="15"/>
        <v>268.89724014418488</v>
      </c>
      <c r="F106" s="40">
        <f t="shared" si="22"/>
        <v>6.8818851542315596E-2</v>
      </c>
      <c r="G106" s="40">
        <f t="shared" si="23"/>
        <v>5.5733604263055552E-4</v>
      </c>
    </row>
    <row r="107" spans="1:7" x14ac:dyDescent="0.2">
      <c r="A107" s="1">
        <v>2.544</v>
      </c>
      <c r="B107" s="15">
        <v>12755.130429999999</v>
      </c>
      <c r="C107" s="15">
        <v>1757.130435</v>
      </c>
      <c r="D107" s="15">
        <v>7.2573312899999998</v>
      </c>
      <c r="E107" s="40">
        <f t="shared" si="15"/>
        <v>268.82881170971103</v>
      </c>
      <c r="F107" s="40">
        <f t="shared" si="22"/>
        <v>6.9309112728748831E-2</v>
      </c>
      <c r="G107" s="40">
        <f t="shared" si="23"/>
        <v>5.6216151468588618E-4</v>
      </c>
    </row>
    <row r="108" spans="1:7" x14ac:dyDescent="0.2">
      <c r="A108" s="1">
        <v>2.5680000000000001</v>
      </c>
      <c r="B108" s="15">
        <v>12648.56522</v>
      </c>
      <c r="C108" s="15">
        <v>1743.6521740000001</v>
      </c>
      <c r="D108" s="15">
        <v>7.2628672419999996</v>
      </c>
      <c r="E108" s="40">
        <f t="shared" si="15"/>
        <v>268.77265895345994</v>
      </c>
      <c r="F108" s="40">
        <f t="shared" si="22"/>
        <v>6.9854008155389349E-2</v>
      </c>
      <c r="G108" s="40">
        <f t="shared" si="23"/>
        <v>5.6686778329959324E-4</v>
      </c>
    </row>
    <row r="109" spans="1:7" x14ac:dyDescent="0.2">
      <c r="A109" s="1">
        <v>2.5920000000000001</v>
      </c>
      <c r="B109" s="15">
        <v>12533.086960000001</v>
      </c>
      <c r="C109" s="15">
        <v>1725.2608700000001</v>
      </c>
      <c r="D109" s="15">
        <v>7.2680904760000002</v>
      </c>
      <c r="E109" s="40">
        <f t="shared" si="15"/>
        <v>268.71950234965601</v>
      </c>
      <c r="F109" s="40">
        <f t="shared" si="22"/>
        <v>7.053126492250171E-2</v>
      </c>
      <c r="G109" s="40">
        <f t="shared" si="23"/>
        <v>5.7212422059654843E-4</v>
      </c>
    </row>
    <row r="110" spans="1:7" x14ac:dyDescent="0.2">
      <c r="A110" s="1">
        <v>2.6160000000000001</v>
      </c>
      <c r="B110" s="15">
        <v>12423.652169999999</v>
      </c>
      <c r="C110" s="15">
        <v>1709.2608700000001</v>
      </c>
      <c r="D110" s="15">
        <v>7.2749659109999998</v>
      </c>
      <c r="E110" s="40">
        <f t="shared" si="15"/>
        <v>268.64927222648242</v>
      </c>
      <c r="F110" s="40">
        <f t="shared" si="22"/>
        <v>7.1236589402775774E-2</v>
      </c>
      <c r="G110" s="40">
        <f t="shared" si="23"/>
        <v>5.7786057703207807E-4</v>
      </c>
    </row>
    <row r="111" spans="1:7" x14ac:dyDescent="0.2">
      <c r="A111" s="1">
        <v>2.64</v>
      </c>
      <c r="B111" s="15">
        <v>12275.96</v>
      </c>
      <c r="C111" s="15">
        <v>1688.32</v>
      </c>
      <c r="D111" s="15">
        <v>7.2823968020000001</v>
      </c>
      <c r="E111" s="40">
        <f t="shared" si="15"/>
        <v>268.57303871222985</v>
      </c>
      <c r="F111" s="40">
        <f xml:space="preserve"> E111^2*(2*LN(D111)+H$7)*(1/SQRT(C111)-1/SQRT(B111))/(H$10*SQRT(11*25))</f>
        <v>6.9136892145566634E-2</v>
      </c>
      <c r="G111" s="40">
        <f xml:space="preserve"> E111*(2*LN(D111)+H$7)*(1/SQRT(C111)+1/SQRT(B111))/(H$10*SQRT(11*25))</f>
        <v>5.6089859377125286E-4</v>
      </c>
    </row>
    <row r="112" spans="1:7" x14ac:dyDescent="0.2">
      <c r="A112" s="1">
        <v>2.6640000000000001</v>
      </c>
      <c r="B112" s="15">
        <v>12140.88</v>
      </c>
      <c r="C112" s="15">
        <v>1666.6</v>
      </c>
      <c r="D112" s="15">
        <v>7.289017962</v>
      </c>
      <c r="E112" s="40">
        <f t="shared" si="15"/>
        <v>268.50482524354197</v>
      </c>
      <c r="F112" s="40">
        <f t="shared" ref="F112:F120" si="24" xml:space="preserve"> E112^2*(2*LN(D112)+H$7)*(1/SQRT(C112)-1/SQRT(B112))/(H$10*SQRT(11*25))</f>
        <v>6.9963972903938618E-2</v>
      </c>
      <c r="G112" s="40">
        <f t="shared" ref="G112:G120" si="25" xml:space="preserve"> E112*(2*LN(D112)+H$7)*(1/SQRT(C112)+1/SQRT(B112))/(H$10*SQRT(11*25))</f>
        <v>5.6729339761983047E-4</v>
      </c>
    </row>
    <row r="113" spans="1:17" x14ac:dyDescent="0.2">
      <c r="A113" s="1">
        <v>2.6880000000000002</v>
      </c>
      <c r="B113" s="15">
        <v>12015.2</v>
      </c>
      <c r="C113" s="15">
        <v>1649.2</v>
      </c>
      <c r="D113" s="15">
        <v>7.2972624770000003</v>
      </c>
      <c r="E113" s="40">
        <f t="shared" si="15"/>
        <v>268.41951145191445</v>
      </c>
      <c r="F113" s="40">
        <f t="shared" si="24"/>
        <v>7.0757600354413377E-2</v>
      </c>
      <c r="G113" s="40">
        <f t="shared" si="25"/>
        <v>5.7388870170587845E-4</v>
      </c>
    </row>
    <row r="114" spans="1:17" x14ac:dyDescent="0.2">
      <c r="A114" s="1">
        <v>2.7120000000000002</v>
      </c>
      <c r="B114" s="15">
        <v>11874.88</v>
      </c>
      <c r="C114" s="15">
        <v>1628.08</v>
      </c>
      <c r="D114" s="15">
        <v>7.306402823</v>
      </c>
      <c r="E114" s="40">
        <f t="shared" si="15"/>
        <v>268.32444309348517</v>
      </c>
      <c r="F114" s="40">
        <f t="shared" si="24"/>
        <v>7.1710312204611174E-2</v>
      </c>
      <c r="G114" s="40">
        <f t="shared" si="25"/>
        <v>5.8153679950566546E-4</v>
      </c>
    </row>
    <row r="115" spans="1:17" x14ac:dyDescent="0.2">
      <c r="A115" s="1">
        <v>2.7360000000000002</v>
      </c>
      <c r="B115" s="15">
        <v>11733.8</v>
      </c>
      <c r="C115" s="15">
        <v>1604.48</v>
      </c>
      <c r="D115" s="15">
        <v>7.3161483929999997</v>
      </c>
      <c r="E115" s="40">
        <f t="shared" si="15"/>
        <v>268.22252234679712</v>
      </c>
      <c r="F115" s="40">
        <f t="shared" si="24"/>
        <v>7.2796800286528338E-2</v>
      </c>
      <c r="G115" s="40">
        <f t="shared" si="25"/>
        <v>5.8990143584524476E-4</v>
      </c>
    </row>
    <row r="116" spans="1:17" x14ac:dyDescent="0.2">
      <c r="A116" s="1">
        <v>2.76</v>
      </c>
      <c r="B116" s="15">
        <v>11600.48</v>
      </c>
      <c r="C116" s="15">
        <v>1582.28</v>
      </c>
      <c r="D116" s="15">
        <v>7.3275679800000004</v>
      </c>
      <c r="E116" s="40">
        <f t="shared" si="15"/>
        <v>268.10236789604045</v>
      </c>
      <c r="F116" s="40">
        <f t="shared" si="24"/>
        <v>7.3953208370273318E-2</v>
      </c>
      <c r="G116" s="40">
        <f t="shared" si="25"/>
        <v>5.9889819008657143E-4</v>
      </c>
    </row>
    <row r="117" spans="1:17" x14ac:dyDescent="0.2">
      <c r="A117" s="1">
        <v>2.7839999999999998</v>
      </c>
      <c r="B117" s="15">
        <v>11457.96</v>
      </c>
      <c r="C117" s="15">
        <v>1558.2</v>
      </c>
      <c r="D117" s="15">
        <v>7.3383683660000001</v>
      </c>
      <c r="E117" s="40">
        <f t="shared" si="15"/>
        <v>267.98801287884578</v>
      </c>
      <c r="F117" s="40">
        <f t="shared" si="24"/>
        <v>7.5151131305361177E-2</v>
      </c>
      <c r="G117" s="40">
        <f t="shared" si="25"/>
        <v>6.0808602237275835E-4</v>
      </c>
    </row>
    <row r="118" spans="1:17" x14ac:dyDescent="0.2">
      <c r="A118" s="1">
        <v>2.8079999999999998</v>
      </c>
      <c r="B118" s="15">
        <v>11312.16</v>
      </c>
      <c r="C118" s="15">
        <v>1539.12</v>
      </c>
      <c r="D118" s="15">
        <v>7.3513002939999996</v>
      </c>
      <c r="E118" s="40">
        <f t="shared" si="15"/>
        <v>267.8501818039033</v>
      </c>
      <c r="F118" s="40">
        <f t="shared" si="24"/>
        <v>7.6280861067668279E-2</v>
      </c>
      <c r="G118" s="40">
        <f t="shared" si="25"/>
        <v>6.1767297362540999E-4</v>
      </c>
    </row>
    <row r="119" spans="1:17" x14ac:dyDescent="0.2">
      <c r="A119" s="1">
        <v>2.8319999999999999</v>
      </c>
      <c r="B119" s="15">
        <v>11159</v>
      </c>
      <c r="C119" s="15">
        <v>1517.28</v>
      </c>
      <c r="D119" s="15">
        <v>7.3637283790000003</v>
      </c>
      <c r="E119" s="40">
        <f t="shared" si="15"/>
        <v>267.71679761063234</v>
      </c>
      <c r="F119" s="40">
        <f t="shared" si="24"/>
        <v>7.7494012625891853E-2</v>
      </c>
      <c r="G119" s="40">
        <f t="shared" si="25"/>
        <v>6.27632170290883E-4</v>
      </c>
    </row>
    <row r="120" spans="1:17" x14ac:dyDescent="0.2">
      <c r="A120" s="1">
        <v>2.8559999999999999</v>
      </c>
      <c r="B120" s="15">
        <v>11014.44</v>
      </c>
      <c r="C120" s="15">
        <v>1494.16</v>
      </c>
      <c r="D120" s="15">
        <v>7.3758729729999999</v>
      </c>
      <c r="E120" s="40">
        <f t="shared" si="15"/>
        <v>267.58559013423252</v>
      </c>
      <c r="F120" s="40">
        <f t="shared" si="24"/>
        <v>7.8782763256914579E-2</v>
      </c>
      <c r="G120" s="40">
        <f t="shared" si="25"/>
        <v>6.3775262006282325E-4</v>
      </c>
    </row>
    <row r="121" spans="1:17" x14ac:dyDescent="0.2">
      <c r="A121" s="1">
        <v>2.88</v>
      </c>
      <c r="B121" s="15">
        <v>10872.81481</v>
      </c>
      <c r="C121" s="15">
        <v>1470.481481</v>
      </c>
      <c r="D121" s="15">
        <v>7.3875046500000003</v>
      </c>
      <c r="E121" s="40">
        <f t="shared" si="15"/>
        <v>267.45912905746025</v>
      </c>
      <c r="F121" s="40">
        <f xml:space="preserve"> E121^2*(2*LN(D121)+H$7)*(1/SQRT(C121)-1/SQRT(B121))/(H$10*SQRT(11*27))</f>
        <v>7.7075295516108477E-2</v>
      </c>
      <c r="G121" s="40">
        <f xml:space="preserve"> E121*(2*LN(D121)+H$7)*(1/SQRT(C121)+1/SQRT(B121))/(H$10*SQRT(11*27))</f>
        <v>6.2342016902875786E-4</v>
      </c>
    </row>
    <row r="122" spans="1:17" x14ac:dyDescent="0.2">
      <c r="A122" s="1">
        <v>2.9039999999999999</v>
      </c>
      <c r="B122" s="15">
        <v>10724.40741</v>
      </c>
      <c r="C122" s="15">
        <v>1451.2222220000001</v>
      </c>
      <c r="D122" s="15">
        <v>7.3990661060000003</v>
      </c>
      <c r="E122" s="40">
        <f t="shared" si="15"/>
        <v>267.33266750288306</v>
      </c>
      <c r="F122" s="40">
        <f t="shared" ref="F122:F130" si="26" xml:space="preserve"> E122^2*(2*LN(D122)+H$7)*(1/SQRT(C122)-1/SQRT(B122))/(H$10*SQRT(11*27))</f>
        <v>7.8161046780305402E-2</v>
      </c>
      <c r="G122" s="40">
        <f t="shared" ref="G122:G130" si="27" xml:space="preserve"> E122*(2*LN(D122)+H$7)*(1/SQRT(C122)+1/SQRT(B122))/(H$10*SQRT(11*27))</f>
        <v>6.3265186282413974E-4</v>
      </c>
    </row>
    <row r="123" spans="1:17" x14ac:dyDescent="0.2">
      <c r="A123" s="1">
        <v>2.9279999999999999</v>
      </c>
      <c r="B123" s="15">
        <v>10578.074070000001</v>
      </c>
      <c r="C123" s="15">
        <v>1424.2592589999999</v>
      </c>
      <c r="D123" s="15">
        <v>7.4091915500000001</v>
      </c>
      <c r="E123" s="40">
        <f t="shared" si="15"/>
        <v>267.2212930708634</v>
      </c>
      <c r="F123" s="40">
        <f t="shared" si="26"/>
        <v>7.9531306606311095E-2</v>
      </c>
      <c r="G123" s="40">
        <f t="shared" si="27"/>
        <v>6.426409332430231E-4</v>
      </c>
    </row>
    <row r="124" spans="1:17" x14ac:dyDescent="0.2">
      <c r="A124" s="1">
        <v>2.952</v>
      </c>
      <c r="B124" s="15">
        <v>10440.259260000001</v>
      </c>
      <c r="C124" s="15">
        <v>1406.6296299999999</v>
      </c>
      <c r="D124" s="15">
        <v>7.4208237940000004</v>
      </c>
      <c r="E124" s="40">
        <f t="shared" si="15"/>
        <v>267.09263586181288</v>
      </c>
      <c r="F124" s="40">
        <f t="shared" si="26"/>
        <v>8.0609999637890103E-2</v>
      </c>
      <c r="G124" s="40">
        <f t="shared" si="27"/>
        <v>6.5185296431526129E-4</v>
      </c>
    </row>
    <row r="125" spans="1:17" x14ac:dyDescent="0.2">
      <c r="A125" s="1">
        <v>2.976</v>
      </c>
      <c r="B125" s="15">
        <v>10296.555560000001</v>
      </c>
      <c r="C125" s="15">
        <v>1386.296296</v>
      </c>
      <c r="D125" s="15">
        <v>7.4335693440000004</v>
      </c>
      <c r="E125" s="40">
        <f t="shared" si="15"/>
        <v>266.95080263124902</v>
      </c>
      <c r="F125" s="40">
        <f t="shared" si="26"/>
        <v>8.1871502032502486E-2</v>
      </c>
      <c r="G125" s="40">
        <f t="shared" si="27"/>
        <v>6.6220899219835685E-4</v>
      </c>
    </row>
    <row r="126" spans="1:17" x14ac:dyDescent="0.2">
      <c r="A126" s="1">
        <v>3</v>
      </c>
      <c r="B126" s="15">
        <v>10152.962960000001</v>
      </c>
      <c r="C126" s="15">
        <v>1364.444444</v>
      </c>
      <c r="D126" s="15">
        <v>7.446761306</v>
      </c>
      <c r="E126" s="40">
        <f t="shared" si="15"/>
        <v>266.80306119040034</v>
      </c>
      <c r="F126" s="40">
        <f t="shared" si="26"/>
        <v>8.3249765076742643E-2</v>
      </c>
      <c r="G126" s="40">
        <f t="shared" si="27"/>
        <v>6.7320340721342675E-4</v>
      </c>
      <c r="I126" s="36"/>
    </row>
    <row r="127" spans="1:17" x14ac:dyDescent="0.2">
      <c r="A127" s="1">
        <v>3.024</v>
      </c>
      <c r="B127" s="15">
        <v>10016.444439999999</v>
      </c>
      <c r="C127" s="15">
        <v>1342.9259259999999</v>
      </c>
      <c r="D127" s="15">
        <v>7.4595755879999999</v>
      </c>
      <c r="E127" s="40">
        <f t="shared" si="15"/>
        <v>266.65864273249105</v>
      </c>
      <c r="F127" s="40">
        <f t="shared" si="26"/>
        <v>8.4635266420300795E-2</v>
      </c>
      <c r="G127" s="40">
        <f t="shared" si="27"/>
        <v>6.8409468627884148E-4</v>
      </c>
      <c r="I127" s="36"/>
    </row>
    <row r="128" spans="1:17" s="17" customFormat="1" x14ac:dyDescent="0.2">
      <c r="A128" s="20">
        <v>3.048</v>
      </c>
      <c r="B128" s="21">
        <v>9875.2592590000004</v>
      </c>
      <c r="C128" s="21">
        <v>1322.9259259999999</v>
      </c>
      <c r="D128" s="21">
        <v>7.4749886239999999</v>
      </c>
      <c r="E128" s="47">
        <f t="shared" si="15"/>
        <v>266.48376496336726</v>
      </c>
      <c r="F128" s="47">
        <f t="shared" si="26"/>
        <v>8.6092714119007666E-2</v>
      </c>
      <c r="G128" s="47">
        <f t="shared" si="27"/>
        <v>6.9609351483060648E-4</v>
      </c>
      <c r="H128" s="48"/>
      <c r="I128" s="37"/>
      <c r="J128" s="38"/>
      <c r="K128" s="25"/>
      <c r="L128" s="25"/>
      <c r="M128" s="22"/>
      <c r="N128" s="22"/>
      <c r="P128" s="41"/>
      <c r="Q128" s="18"/>
    </row>
    <row r="129" spans="1:9" x14ac:dyDescent="0.2">
      <c r="A129" s="1">
        <v>3.0720000000000001</v>
      </c>
      <c r="B129" s="15">
        <v>9736.2592590000004</v>
      </c>
      <c r="C129" s="15">
        <v>1302.0370370000001</v>
      </c>
      <c r="D129" s="15">
        <v>7.4899098459999998</v>
      </c>
      <c r="E129" s="40">
        <f t="shared" si="15"/>
        <v>266.31326283620058</v>
      </c>
      <c r="F129" s="40">
        <f t="shared" si="26"/>
        <v>8.7600531529852324E-2</v>
      </c>
      <c r="G129" s="40">
        <f t="shared" si="27"/>
        <v>7.0821748427400103E-4</v>
      </c>
      <c r="I129" s="36"/>
    </row>
    <row r="130" spans="1:9" x14ac:dyDescent="0.2">
      <c r="A130" s="1">
        <v>3.0960000000000001</v>
      </c>
      <c r="B130" s="15">
        <v>9599.1851850000003</v>
      </c>
      <c r="C130" s="15">
        <v>1280.7777779999999</v>
      </c>
      <c r="D130" s="15">
        <v>7.5070062450000004</v>
      </c>
      <c r="E130" s="40">
        <f t="shared" si="15"/>
        <v>266.11646684059326</v>
      </c>
      <c r="F130" s="40">
        <f t="shared" si="26"/>
        <v>8.9274305144634955E-2</v>
      </c>
      <c r="G130" s="40">
        <f t="shared" si="27"/>
        <v>7.2158759552730216E-4</v>
      </c>
      <c r="I130" s="36"/>
    </row>
    <row r="131" spans="1:9" x14ac:dyDescent="0.2">
      <c r="A131" s="1">
        <v>3.12</v>
      </c>
      <c r="B131" s="15">
        <v>9481.2413789999991</v>
      </c>
      <c r="C131" s="15">
        <v>1261.344828</v>
      </c>
      <c r="D131" s="15">
        <v>7.5265700530000004</v>
      </c>
      <c r="E131" s="40">
        <f t="shared" ref="E131:E194" si="28" xml:space="preserve"> H$10/((LN(D131))^2+H$7*LN(D131)+H$4)</f>
        <v>265.88940952430238</v>
      </c>
      <c r="F131" s="40">
        <f xml:space="preserve"> E131^2*(2*LN(D131)+H$7)*(1/SQRT(C131)-1/SQRT(B131))/(H$10*SQRT(11*29))</f>
        <v>8.7860346512477788E-2</v>
      </c>
      <c r="G131" s="40">
        <f xml:space="preserve"> E131*(2*LN(D131)+H$7)*(1/SQRT(C131)+1/SQRT(B131))/(H$10*SQRT(11*29))</f>
        <v>7.0988999725088528E-4</v>
      </c>
      <c r="I131" s="36"/>
    </row>
    <row r="132" spans="1:9" x14ac:dyDescent="0.2">
      <c r="A132" s="1">
        <v>3.1440000000000001</v>
      </c>
      <c r="B132" s="15">
        <v>9340.5517240000008</v>
      </c>
      <c r="C132" s="15">
        <v>1239.62069</v>
      </c>
      <c r="D132" s="15">
        <v>7.5479770300000002</v>
      </c>
      <c r="E132" s="40">
        <f t="shared" si="28"/>
        <v>265.63872216065545</v>
      </c>
      <c r="F132" s="40">
        <f t="shared" ref="F132:F140" si="29" xml:space="preserve"> E132^2*(2*LN(D132)+H$7)*(1/SQRT(C132)-1/SQRT(B132))/(H$10*SQRT(11*29))</f>
        <v>8.9767641063137754E-2</v>
      </c>
      <c r="G132" s="40">
        <f t="shared" ref="G132:G140" si="30" xml:space="preserve"> E132*(2*LN(D132)+H$7)*(1/SQRT(C132)+1/SQRT(B132))/(H$10*SQRT(11*29))</f>
        <v>7.2524582020126174E-4</v>
      </c>
      <c r="I132" s="36"/>
    </row>
    <row r="133" spans="1:9" x14ac:dyDescent="0.2">
      <c r="A133" s="1">
        <v>3.1680000000000001</v>
      </c>
      <c r="B133" s="15">
        <v>9204.5517240000008</v>
      </c>
      <c r="C133" s="15">
        <v>1217.62069</v>
      </c>
      <c r="D133" s="15">
        <v>7.56911121</v>
      </c>
      <c r="E133" s="40">
        <f t="shared" si="28"/>
        <v>265.38897318492701</v>
      </c>
      <c r="F133" s="40">
        <f t="shared" si="29"/>
        <v>9.172540921211364E-2</v>
      </c>
      <c r="G133" s="40">
        <f t="shared" si="30"/>
        <v>7.4075270658751323E-4</v>
      </c>
      <c r="I133" s="36"/>
    </row>
    <row r="134" spans="1:9" x14ac:dyDescent="0.2">
      <c r="A134" s="1">
        <v>3.1920000000000002</v>
      </c>
      <c r="B134" s="15">
        <v>9076.7241379999996</v>
      </c>
      <c r="C134" s="15">
        <v>1195.6896549999999</v>
      </c>
      <c r="D134" s="15">
        <v>7.5917223849999997</v>
      </c>
      <c r="E134" s="40">
        <f t="shared" si="28"/>
        <v>265.1193315823997</v>
      </c>
      <c r="F134" s="40">
        <f t="shared" si="29"/>
        <v>9.3815690553506137E-2</v>
      </c>
      <c r="G134" s="40">
        <f t="shared" si="30"/>
        <v>7.5707464943654452E-4</v>
      </c>
      <c r="I134" s="36"/>
    </row>
    <row r="135" spans="1:9" x14ac:dyDescent="0.2">
      <c r="A135" s="1">
        <v>3.2160000000000002</v>
      </c>
      <c r="B135" s="15">
        <v>8948.0689660000007</v>
      </c>
      <c r="C135" s="15">
        <v>1175.793103</v>
      </c>
      <c r="D135" s="15">
        <v>7.6152068320000001</v>
      </c>
      <c r="E135" s="40">
        <f t="shared" si="28"/>
        <v>264.83665615357</v>
      </c>
      <c r="F135" s="40">
        <f t="shared" si="29"/>
        <v>9.5859004800807571E-2</v>
      </c>
      <c r="G135" s="40">
        <f t="shared" si="30"/>
        <v>7.7357979359456782E-4</v>
      </c>
      <c r="I135" s="36"/>
    </row>
    <row r="136" spans="1:9" x14ac:dyDescent="0.2">
      <c r="A136" s="1">
        <v>3.24</v>
      </c>
      <c r="B136" s="15">
        <v>8828.2413789999991</v>
      </c>
      <c r="C136" s="15">
        <v>1155.137931</v>
      </c>
      <c r="D136" s="15">
        <v>7.6388632230000004</v>
      </c>
      <c r="E136" s="40">
        <f t="shared" si="28"/>
        <v>264.54926381778159</v>
      </c>
      <c r="F136" s="40">
        <f t="shared" si="29"/>
        <v>9.802277365482609E-2</v>
      </c>
      <c r="G136" s="40">
        <f t="shared" si="30"/>
        <v>7.9050220638430559E-4</v>
      </c>
      <c r="I136" s="36"/>
    </row>
    <row r="137" spans="1:9" x14ac:dyDescent="0.2">
      <c r="A137" s="1">
        <v>3.2639999999999998</v>
      </c>
      <c r="B137" s="15">
        <v>8710.793103</v>
      </c>
      <c r="C137" s="15">
        <v>1134.724138</v>
      </c>
      <c r="D137" s="15">
        <v>7.6623579910000004</v>
      </c>
      <c r="E137" s="40">
        <f t="shared" si="28"/>
        <v>264.26125666700375</v>
      </c>
      <c r="F137" s="40">
        <f t="shared" si="29"/>
        <v>0.10021062404712601</v>
      </c>
      <c r="G137" s="40">
        <f t="shared" si="30"/>
        <v>8.0753634880319333E-4</v>
      </c>
      <c r="I137" s="36"/>
    </row>
    <row r="138" spans="1:9" x14ac:dyDescent="0.2">
      <c r="A138" s="1">
        <v>3.2879999999999998</v>
      </c>
      <c r="B138" s="15">
        <v>8587.0344829999995</v>
      </c>
      <c r="C138" s="15">
        <v>1116.482759</v>
      </c>
      <c r="D138" s="15">
        <v>7.6847912000000003</v>
      </c>
      <c r="E138" s="40">
        <f t="shared" si="28"/>
        <v>263.98391116499585</v>
      </c>
      <c r="F138" s="40">
        <f t="shared" si="29"/>
        <v>0.1022107400504325</v>
      </c>
      <c r="G138" s="40">
        <f t="shared" si="30"/>
        <v>8.2387104276363367E-4</v>
      </c>
      <c r="I138" s="36"/>
    </row>
    <row r="139" spans="1:9" x14ac:dyDescent="0.2">
      <c r="A139" s="1">
        <v>3.3119999999999998</v>
      </c>
      <c r="B139" s="15">
        <v>8472.2758620000004</v>
      </c>
      <c r="C139" s="15">
        <v>1098.37931</v>
      </c>
      <c r="D139" s="15">
        <v>7.7058842900000002</v>
      </c>
      <c r="E139" s="40">
        <f t="shared" si="28"/>
        <v>263.72107814422594</v>
      </c>
      <c r="F139" s="40">
        <f t="shared" si="29"/>
        <v>0.10419618171649569</v>
      </c>
      <c r="G139" s="40">
        <f t="shared" si="30"/>
        <v>8.3970513231763683E-4</v>
      </c>
      <c r="I139" s="36"/>
    </row>
    <row r="140" spans="1:9" x14ac:dyDescent="0.2">
      <c r="A140" s="1">
        <v>3.3359999999999999</v>
      </c>
      <c r="B140" s="15">
        <v>8351.7241379999996</v>
      </c>
      <c r="C140" s="15">
        <v>1079.5862070000001</v>
      </c>
      <c r="D140" s="15">
        <v>7.7228715079999999</v>
      </c>
      <c r="E140" s="40">
        <f t="shared" si="28"/>
        <v>263.50798343509189</v>
      </c>
      <c r="F140" s="40">
        <f t="shared" si="29"/>
        <v>0.10604225780161314</v>
      </c>
      <c r="G140" s="40">
        <f t="shared" si="30"/>
        <v>8.5423959883528476E-4</v>
      </c>
      <c r="I140" s="36"/>
    </row>
    <row r="141" spans="1:9" x14ac:dyDescent="0.2">
      <c r="A141" s="1">
        <v>3.36</v>
      </c>
      <c r="B141" s="15">
        <v>8244.0967739999996</v>
      </c>
      <c r="C141" s="15">
        <v>1063.0645159999999</v>
      </c>
      <c r="D141" s="15">
        <v>7.7393116659999999</v>
      </c>
      <c r="E141" s="40">
        <f t="shared" si="28"/>
        <v>263.30056095444826</v>
      </c>
      <c r="F141" s="40">
        <f xml:space="preserve"> E141^2*(2*LN(D141)+H$7)*(1/SQRT(C141)-1/SQRT(B141))/(H$10*SQRT(11*31))</f>
        <v>0.10423212873391666</v>
      </c>
      <c r="G141" s="40">
        <f xml:space="preserve"> E141*(2*LN(D141)+H$7)*(1/SQRT(C141)+1/SQRT(B141))/(H$10*SQRT(11*31))</f>
        <v>8.3946980846738648E-4</v>
      </c>
      <c r="I141" s="36"/>
    </row>
    <row r="142" spans="1:9" x14ac:dyDescent="0.2">
      <c r="A142" s="1">
        <v>3.3839999999999999</v>
      </c>
      <c r="B142" s="15">
        <v>8131.8709680000002</v>
      </c>
      <c r="C142" s="15">
        <v>1045.8709679999999</v>
      </c>
      <c r="D142" s="15">
        <v>7.7538710719999999</v>
      </c>
      <c r="E142" s="40">
        <f t="shared" si="28"/>
        <v>263.11590356525289</v>
      </c>
      <c r="F142" s="40">
        <f t="shared" ref="F142:F150" si="31" xml:space="preserve"> E142^2*(2*LN(D142)+H$7)*(1/SQRT(C142)-1/SQRT(B142))/(H$10*SQRT(11*31))</f>
        <v>0.10587404795116327</v>
      </c>
      <c r="G142" s="40">
        <f t="shared" ref="G142:G150" si="32" xml:space="preserve"> E142*(2*LN(D142)+H$7)*(1/SQRT(C142)+1/SQRT(B142))/(H$10*SQRT(11*31))</f>
        <v>8.5237886139022769E-4</v>
      </c>
      <c r="I142" s="36"/>
    </row>
    <row r="143" spans="1:9" x14ac:dyDescent="0.2">
      <c r="A143" s="1">
        <v>3.4079999999999999</v>
      </c>
      <c r="B143" s="15">
        <v>8021</v>
      </c>
      <c r="C143" s="15">
        <v>1030.741935</v>
      </c>
      <c r="D143" s="15">
        <v>7.7657863850000002</v>
      </c>
      <c r="E143" s="40">
        <f t="shared" si="28"/>
        <v>262.96411592583729</v>
      </c>
      <c r="F143" s="40">
        <f t="shared" si="31"/>
        <v>0.10725711223634905</v>
      </c>
      <c r="G143" s="40">
        <f t="shared" si="32"/>
        <v>8.6371247230585316E-4</v>
      </c>
      <c r="I143" s="36"/>
    </row>
    <row r="144" spans="1:9" x14ac:dyDescent="0.2">
      <c r="A144" s="1">
        <v>3.4319999999999999</v>
      </c>
      <c r="B144" s="15">
        <v>7913.1290319999998</v>
      </c>
      <c r="C144" s="15">
        <v>1015.612903</v>
      </c>
      <c r="D144" s="15">
        <v>7.7752119769999997</v>
      </c>
      <c r="E144" s="40">
        <f t="shared" si="28"/>
        <v>262.84362471620977</v>
      </c>
      <c r="F144" s="40">
        <f t="shared" si="31"/>
        <v>0.10855379871235965</v>
      </c>
      <c r="G144" s="40">
        <f t="shared" si="32"/>
        <v>8.7410684934202307E-4</v>
      </c>
      <c r="I144" s="36"/>
    </row>
    <row r="145" spans="1:9" x14ac:dyDescent="0.2">
      <c r="A145" s="1">
        <v>3.456</v>
      </c>
      <c r="B145" s="15">
        <v>7807.419355</v>
      </c>
      <c r="C145" s="15">
        <v>1003.774194</v>
      </c>
      <c r="D145" s="15">
        <v>7.7834702670000002</v>
      </c>
      <c r="E145" s="40">
        <f t="shared" si="28"/>
        <v>262.73775347964113</v>
      </c>
      <c r="F145" s="40">
        <f t="shared" si="31"/>
        <v>0.10954586041252223</v>
      </c>
      <c r="G145" s="40">
        <f t="shared" si="32"/>
        <v>8.8307637270771679E-4</v>
      </c>
      <c r="I145" s="36"/>
    </row>
    <row r="146" spans="1:9" x14ac:dyDescent="0.2">
      <c r="A146" s="1">
        <v>3.48</v>
      </c>
      <c r="B146" s="15">
        <v>7694.3225810000004</v>
      </c>
      <c r="C146" s="15">
        <v>987.58064520000005</v>
      </c>
      <c r="D146" s="15">
        <v>7.7911392040000003</v>
      </c>
      <c r="E146" s="40">
        <f t="shared" si="28"/>
        <v>262.63918694599687</v>
      </c>
      <c r="F146" s="40">
        <f t="shared" si="31"/>
        <v>0.11087116356151537</v>
      </c>
      <c r="G146" s="40">
        <f t="shared" si="32"/>
        <v>8.9348066139630946E-4</v>
      </c>
      <c r="I146" s="36"/>
    </row>
    <row r="147" spans="1:9" x14ac:dyDescent="0.2">
      <c r="A147" s="1">
        <v>3.504</v>
      </c>
      <c r="B147" s="15">
        <v>7588.2903230000002</v>
      </c>
      <c r="C147" s="15">
        <v>972.51612899999998</v>
      </c>
      <c r="D147" s="15">
        <v>7.7980541490000004</v>
      </c>
      <c r="E147" s="40">
        <f t="shared" si="28"/>
        <v>262.55010558075685</v>
      </c>
      <c r="F147" s="40">
        <f t="shared" si="31"/>
        <v>0.11211676896297545</v>
      </c>
      <c r="G147" s="40">
        <f t="shared" si="32"/>
        <v>9.032702499963619E-4</v>
      </c>
      <c r="I147" s="36"/>
    </row>
    <row r="148" spans="1:9" x14ac:dyDescent="0.2">
      <c r="A148" s="1">
        <v>3.528</v>
      </c>
      <c r="B148" s="15">
        <v>7481.4838710000004</v>
      </c>
      <c r="C148" s="15">
        <v>958.22580649999998</v>
      </c>
      <c r="D148" s="15">
        <v>7.8026362379999998</v>
      </c>
      <c r="E148" s="40">
        <f t="shared" si="28"/>
        <v>262.49097027246847</v>
      </c>
      <c r="F148" s="40">
        <f t="shared" si="31"/>
        <v>0.1131982694610553</v>
      </c>
      <c r="G148" s="40">
        <f t="shared" si="32"/>
        <v>9.1195366627846888E-4</v>
      </c>
      <c r="I148" s="36"/>
    </row>
    <row r="149" spans="1:9" x14ac:dyDescent="0.2">
      <c r="A149" s="1">
        <v>3.552</v>
      </c>
      <c r="B149" s="15">
        <v>7372.9032260000004</v>
      </c>
      <c r="C149" s="15">
        <v>945.87096770000005</v>
      </c>
      <c r="D149" s="15">
        <v>7.8092711530000001</v>
      </c>
      <c r="E149" s="40">
        <f t="shared" si="28"/>
        <v>262.40519160645664</v>
      </c>
      <c r="F149" s="40">
        <f t="shared" si="31"/>
        <v>0.11421545712590622</v>
      </c>
      <c r="G149" s="40">
        <f t="shared" si="32"/>
        <v>9.2107017907299674E-4</v>
      </c>
      <c r="I149" s="36"/>
    </row>
    <row r="150" spans="1:9" x14ac:dyDescent="0.2">
      <c r="A150" s="1">
        <v>3.5760000000000001</v>
      </c>
      <c r="B150" s="15">
        <v>7267.2903230000002</v>
      </c>
      <c r="C150" s="15">
        <v>931.19354840000005</v>
      </c>
      <c r="D150" s="15">
        <v>7.8152526770000001</v>
      </c>
      <c r="E150" s="40">
        <f t="shared" si="28"/>
        <v>262.32770881474238</v>
      </c>
      <c r="F150" s="40">
        <f t="shared" si="31"/>
        <v>0.11545225660606535</v>
      </c>
      <c r="G150" s="40">
        <f t="shared" si="32"/>
        <v>9.3085602628473836E-4</v>
      </c>
      <c r="I150" s="36"/>
    </row>
    <row r="151" spans="1:9" x14ac:dyDescent="0.2">
      <c r="A151" s="1">
        <v>3.6</v>
      </c>
      <c r="B151" s="15">
        <v>7176.757576</v>
      </c>
      <c r="C151" s="15">
        <v>917.69696969999995</v>
      </c>
      <c r="D151" s="15">
        <v>7.8245243059999998</v>
      </c>
      <c r="E151" s="40">
        <f t="shared" si="28"/>
        <v>262.20732515647092</v>
      </c>
      <c r="F151" s="40">
        <f xml:space="preserve"> E151^2*(2*LN(D151)+H$7)*(1/SQRT(C151)-1/SQRT(B151))/(H$10*SQRT(11*33))</f>
        <v>0.11323834805769752</v>
      </c>
      <c r="G151" s="40">
        <f xml:space="preserve"> E151*(2*LN(D151)+H$7)*(1/SQRT(C151)+1/SQRT(B151))/(H$10*SQRT(11*33))</f>
        <v>9.1265189893227508E-4</v>
      </c>
      <c r="I151" s="36"/>
    </row>
    <row r="152" spans="1:9" x14ac:dyDescent="0.2">
      <c r="A152" s="1">
        <v>3.6240000000000001</v>
      </c>
      <c r="B152" s="15">
        <v>7082.3939389999996</v>
      </c>
      <c r="C152" s="15">
        <v>904.39393940000002</v>
      </c>
      <c r="D152" s="15">
        <v>7.8350120920000004</v>
      </c>
      <c r="E152" s="40">
        <f t="shared" si="28"/>
        <v>262.07074096065156</v>
      </c>
      <c r="F152" s="40">
        <f t="shared" ref="F152:F160" si="33" xml:space="preserve"> E152^2*(2*LN(D152)+H$7)*(1/SQRT(C152)-1/SQRT(B152))/(H$10*SQRT(11*33))</f>
        <v>0.11462741101891391</v>
      </c>
      <c r="G152" s="40">
        <f t="shared" ref="G152:G160" si="34" xml:space="preserve"> E152*(2*LN(D152)+H$7)*(1/SQRT(C152)+1/SQRT(B152))/(H$10*SQRT(11*33))</f>
        <v>9.2381111236226941E-4</v>
      </c>
      <c r="I152" s="36"/>
    </row>
    <row r="153" spans="1:9" x14ac:dyDescent="0.2">
      <c r="A153" s="1">
        <v>3.6480000000000001</v>
      </c>
      <c r="B153" s="15">
        <v>6981.636364</v>
      </c>
      <c r="C153" s="15">
        <v>892.15151519999995</v>
      </c>
      <c r="D153" s="15">
        <v>7.8465411349999998</v>
      </c>
      <c r="E153" s="40">
        <f t="shared" si="28"/>
        <v>261.92009903394381</v>
      </c>
      <c r="F153" s="40">
        <f t="shared" si="33"/>
        <v>0.11595676177770811</v>
      </c>
      <c r="G153" s="40">
        <f t="shared" si="34"/>
        <v>9.353302521544881E-4</v>
      </c>
      <c r="I153" s="36"/>
    </row>
    <row r="154" spans="1:9" x14ac:dyDescent="0.2">
      <c r="A154" s="1">
        <v>3.6720000000000002</v>
      </c>
      <c r="B154" s="15">
        <v>6884.575758</v>
      </c>
      <c r="C154" s="15">
        <v>876.4848485</v>
      </c>
      <c r="D154" s="15">
        <v>7.858208726</v>
      </c>
      <c r="E154" s="40">
        <f t="shared" si="28"/>
        <v>261.7671220037455</v>
      </c>
      <c r="F154" s="40">
        <f t="shared" si="33"/>
        <v>0.11768678068030061</v>
      </c>
      <c r="G154" s="40">
        <f t="shared" si="34"/>
        <v>9.4839565254572122E-4</v>
      </c>
      <c r="I154" s="36"/>
    </row>
    <row r="155" spans="1:9" x14ac:dyDescent="0.2">
      <c r="A155" s="1">
        <v>3.6960000000000002</v>
      </c>
      <c r="B155" s="15">
        <v>6788.2121209999996</v>
      </c>
      <c r="C155" s="15">
        <v>863.93939390000003</v>
      </c>
      <c r="D155" s="15">
        <v>7.8731148019999999</v>
      </c>
      <c r="E155" s="40">
        <f t="shared" si="28"/>
        <v>261.57092514384328</v>
      </c>
      <c r="F155" s="40">
        <f t="shared" si="33"/>
        <v>0.11928727026567536</v>
      </c>
      <c r="G155" s="40">
        <f t="shared" si="34"/>
        <v>9.6188827333424298E-4</v>
      </c>
      <c r="I155" s="36"/>
    </row>
    <row r="156" spans="1:9" x14ac:dyDescent="0.2">
      <c r="A156" s="1">
        <v>3.72</v>
      </c>
      <c r="B156" s="15">
        <v>6694.939394</v>
      </c>
      <c r="C156" s="15">
        <v>849.60606059999998</v>
      </c>
      <c r="D156" s="15">
        <v>7.8877114769999999</v>
      </c>
      <c r="E156" s="40">
        <f t="shared" si="28"/>
        <v>261.3779857490992</v>
      </c>
      <c r="F156" s="40">
        <f t="shared" si="33"/>
        <v>0.1211106205632787</v>
      </c>
      <c r="G156" s="40">
        <f t="shared" si="34"/>
        <v>9.7615751660515586E-4</v>
      </c>
      <c r="I156" s="36"/>
    </row>
    <row r="157" spans="1:9" x14ac:dyDescent="0.2">
      <c r="A157" s="1">
        <v>3.7440000000000002</v>
      </c>
      <c r="B157" s="15">
        <v>6602.363636</v>
      </c>
      <c r="C157" s="15">
        <v>835.06060609999997</v>
      </c>
      <c r="D157" s="15">
        <v>7.9002001000000002</v>
      </c>
      <c r="E157" s="40">
        <f t="shared" si="28"/>
        <v>261.21227883131684</v>
      </c>
      <c r="F157" s="40">
        <f t="shared" si="33"/>
        <v>0.12289596444252235</v>
      </c>
      <c r="G157" s="40">
        <f t="shared" si="34"/>
        <v>9.8982577453991479E-4</v>
      </c>
      <c r="I157" s="36"/>
    </row>
    <row r="158" spans="1:9" x14ac:dyDescent="0.2">
      <c r="A158" s="1">
        <v>3.7679999999999998</v>
      </c>
      <c r="B158" s="15">
        <v>6515.4545449999996</v>
      </c>
      <c r="C158" s="15">
        <v>821.66666669999995</v>
      </c>
      <c r="D158" s="15">
        <v>7.9124505970000003</v>
      </c>
      <c r="E158" s="40">
        <f t="shared" si="28"/>
        <v>261.04917232075911</v>
      </c>
      <c r="F158" s="40">
        <f t="shared" si="33"/>
        <v>0.12460548796714489</v>
      </c>
      <c r="G158" s="40">
        <f t="shared" si="34"/>
        <v>1.0030301211650244E-3</v>
      </c>
      <c r="I158" s="36"/>
    </row>
    <row r="159" spans="1:9" x14ac:dyDescent="0.2">
      <c r="A159" s="1">
        <v>3.7919999999999998</v>
      </c>
      <c r="B159" s="15">
        <v>6420.2121209999996</v>
      </c>
      <c r="C159" s="15">
        <v>809</v>
      </c>
      <c r="D159" s="15">
        <v>7.9239747270000001</v>
      </c>
      <c r="E159" s="40">
        <f t="shared" si="28"/>
        <v>260.89523704226696</v>
      </c>
      <c r="F159" s="40">
        <f t="shared" si="33"/>
        <v>0.12618245432729841</v>
      </c>
      <c r="G159" s="40">
        <f t="shared" si="34"/>
        <v>1.0159890339480947E-3</v>
      </c>
      <c r="I159" s="36"/>
    </row>
    <row r="160" spans="1:9" x14ac:dyDescent="0.2">
      <c r="A160" s="1">
        <v>3.8159999999999998</v>
      </c>
      <c r="B160" s="15">
        <v>6333.2727269999996</v>
      </c>
      <c r="C160" s="15">
        <v>795.75757580000004</v>
      </c>
      <c r="D160" s="15">
        <v>7.9329468629999997</v>
      </c>
      <c r="E160" s="40">
        <f t="shared" si="28"/>
        <v>260.77505837021272</v>
      </c>
      <c r="F160" s="40">
        <f t="shared" si="33"/>
        <v>0.12777977184787698</v>
      </c>
      <c r="G160" s="40">
        <f t="shared" si="34"/>
        <v>1.0281262109120305E-3</v>
      </c>
      <c r="I160" s="36"/>
    </row>
    <row r="161" spans="1:9" x14ac:dyDescent="0.2">
      <c r="A161" s="1">
        <v>3.84</v>
      </c>
      <c r="B161" s="15">
        <v>6251.942857</v>
      </c>
      <c r="C161" s="15">
        <v>784.94285709999997</v>
      </c>
      <c r="D161" s="15">
        <v>7.9415452870000003</v>
      </c>
      <c r="E161" s="40">
        <f t="shared" si="28"/>
        <v>260.65961516107194</v>
      </c>
      <c r="F161" s="40">
        <f xml:space="preserve"> E161^2*(2*LN(D161)+H$7)*(1/SQRT(C161)-1/SQRT(B161))/(H$10*SQRT(11*35))</f>
        <v>0.12537424456507582</v>
      </c>
      <c r="G161" s="40">
        <f xml:space="preserve"> E161*(2*LN(D161)+H$7)*(1/SQRT(C161)+1/SQRT(B161))/(H$10*SQRT(11*35))</f>
        <v>1.0089075799610194E-3</v>
      </c>
      <c r="I161" s="36"/>
    </row>
    <row r="162" spans="1:9" x14ac:dyDescent="0.2">
      <c r="A162" s="1">
        <v>3.8639999999999999</v>
      </c>
      <c r="B162" s="15">
        <v>6160</v>
      </c>
      <c r="C162" s="15">
        <v>774.08571429999995</v>
      </c>
      <c r="D162" s="15">
        <v>7.9476360709999998</v>
      </c>
      <c r="E162" s="40">
        <f t="shared" si="28"/>
        <v>260.57768088994811</v>
      </c>
      <c r="F162" s="40">
        <f t="shared" ref="F162:F170" si="35" xml:space="preserve"> E162^2*(2*LN(D162)+H$7)*(1/SQRT(C162)-1/SQRT(B162))/(H$10*SQRT(11*35))</f>
        <v>0.12651899421935783</v>
      </c>
      <c r="G162" s="40">
        <f t="shared" ref="G162:G170" si="36" xml:space="preserve"> E162*(2*LN(D162)+H$7)*(1/SQRT(C162)+1/SQRT(B162))/(H$10*SQRT(11*35))</f>
        <v>1.0188059955333157E-3</v>
      </c>
      <c r="I162" s="36"/>
    </row>
    <row r="163" spans="1:9" x14ac:dyDescent="0.2">
      <c r="A163" s="1">
        <v>3.8879999999999999</v>
      </c>
      <c r="B163" s="15">
        <v>6071.3428569999996</v>
      </c>
      <c r="C163" s="15">
        <v>762.17142860000001</v>
      </c>
      <c r="D163" s="15">
        <v>7.951389678</v>
      </c>
      <c r="E163" s="40">
        <f t="shared" si="28"/>
        <v>260.52712149745093</v>
      </c>
      <c r="F163" s="40">
        <f t="shared" si="35"/>
        <v>0.12772504414278801</v>
      </c>
      <c r="G163" s="40">
        <f t="shared" si="36"/>
        <v>1.0282946708845232E-3</v>
      </c>
      <c r="I163" s="36"/>
    </row>
    <row r="164" spans="1:9" x14ac:dyDescent="0.2">
      <c r="A164" s="1">
        <v>3.9119999999999999</v>
      </c>
      <c r="B164" s="15">
        <v>5988.3714289999998</v>
      </c>
      <c r="C164" s="15">
        <v>753.02857140000003</v>
      </c>
      <c r="D164" s="15">
        <v>7.9534582049999996</v>
      </c>
      <c r="E164" s="40">
        <f t="shared" si="28"/>
        <v>260.49923819432036</v>
      </c>
      <c r="F164" s="40">
        <f t="shared" si="35"/>
        <v>0.12854107195393064</v>
      </c>
      <c r="G164" s="40">
        <f t="shared" si="36"/>
        <v>1.035685310591037E-3</v>
      </c>
      <c r="I164" s="36"/>
    </row>
    <row r="165" spans="1:9" x14ac:dyDescent="0.2">
      <c r="A165" s="1">
        <v>3.9359999999999999</v>
      </c>
      <c r="B165" s="15">
        <v>5906.9142860000002</v>
      </c>
      <c r="C165" s="15">
        <v>742.68571429999997</v>
      </c>
      <c r="D165" s="15">
        <v>7.9548670279999998</v>
      </c>
      <c r="E165" s="40">
        <f t="shared" si="28"/>
        <v>260.48023896566292</v>
      </c>
      <c r="F165" s="40">
        <f t="shared" si="35"/>
        <v>0.1295081515913932</v>
      </c>
      <c r="G165" s="40">
        <f t="shared" si="36"/>
        <v>1.0434965659608529E-3</v>
      </c>
      <c r="I165" s="36"/>
    </row>
    <row r="166" spans="1:9" x14ac:dyDescent="0.2">
      <c r="A166" s="1">
        <v>3.96</v>
      </c>
      <c r="B166" s="15">
        <v>5823.942857</v>
      </c>
      <c r="C166" s="15">
        <v>732.4</v>
      </c>
      <c r="D166" s="15">
        <v>7.9554894190000001</v>
      </c>
      <c r="E166" s="40">
        <f t="shared" si="28"/>
        <v>260.47184325553485</v>
      </c>
      <c r="F166" s="40">
        <f t="shared" si="35"/>
        <v>0.13043849394887494</v>
      </c>
      <c r="G166" s="40">
        <f t="shared" si="36"/>
        <v>1.0511118004678816E-3</v>
      </c>
      <c r="I166" s="36"/>
    </row>
    <row r="167" spans="1:9" x14ac:dyDescent="0.2">
      <c r="A167" s="1">
        <v>3.984</v>
      </c>
      <c r="B167" s="15">
        <v>5741.8571430000002</v>
      </c>
      <c r="C167" s="15">
        <v>722.51428569999996</v>
      </c>
      <c r="D167" s="15">
        <v>7.955361162</v>
      </c>
      <c r="E167" s="40">
        <f t="shared" si="28"/>
        <v>260.47357348245589</v>
      </c>
      <c r="F167" s="40">
        <f t="shared" si="35"/>
        <v>0.13129949017392112</v>
      </c>
      <c r="G167" s="40">
        <f t="shared" si="36"/>
        <v>1.0583027439323737E-3</v>
      </c>
      <c r="I167" s="36"/>
    </row>
    <row r="168" spans="1:9" x14ac:dyDescent="0.2">
      <c r="A168" s="1">
        <v>4.008</v>
      </c>
      <c r="B168" s="15">
        <v>5657.2</v>
      </c>
      <c r="C168" s="15">
        <v>711.8</v>
      </c>
      <c r="D168" s="15">
        <v>7.9568873189999998</v>
      </c>
      <c r="E168" s="40">
        <f t="shared" si="28"/>
        <v>260.45298141536159</v>
      </c>
      <c r="F168" s="40">
        <f t="shared" si="35"/>
        <v>0.13236488810238312</v>
      </c>
      <c r="G168" s="40">
        <f t="shared" si="36"/>
        <v>1.0669369484346406E-3</v>
      </c>
      <c r="I168" s="36"/>
    </row>
    <row r="169" spans="1:9" x14ac:dyDescent="0.2">
      <c r="A169" s="1">
        <v>4.032</v>
      </c>
      <c r="B169" s="15">
        <v>5579.3428569999996</v>
      </c>
      <c r="C169" s="15">
        <v>701.6</v>
      </c>
      <c r="D169" s="15">
        <v>7.9561691779999997</v>
      </c>
      <c r="E169" s="40">
        <f t="shared" si="28"/>
        <v>260.46267213329799</v>
      </c>
      <c r="F169" s="40">
        <f t="shared" si="35"/>
        <v>0.1333078220496641</v>
      </c>
      <c r="G169" s="40">
        <f t="shared" si="36"/>
        <v>1.074246733226292E-3</v>
      </c>
      <c r="I169" s="36"/>
    </row>
    <row r="170" spans="1:9" x14ac:dyDescent="0.2">
      <c r="A170" s="1">
        <v>4.056</v>
      </c>
      <c r="B170" s="15">
        <v>5501.9714290000002</v>
      </c>
      <c r="C170" s="15">
        <v>691.94285709999997</v>
      </c>
      <c r="D170" s="15">
        <v>7.9562823299999996</v>
      </c>
      <c r="E170" s="40">
        <f t="shared" si="28"/>
        <v>260.46114536051573</v>
      </c>
      <c r="F170" s="40">
        <f t="shared" si="35"/>
        <v>0.13423685299522004</v>
      </c>
      <c r="G170" s="40">
        <f t="shared" si="36"/>
        <v>1.0817854098151051E-3</v>
      </c>
      <c r="I170" s="36"/>
    </row>
    <row r="171" spans="1:9" x14ac:dyDescent="0.2">
      <c r="A171" s="1">
        <v>4.08</v>
      </c>
      <c r="B171" s="15">
        <v>5432.7837840000002</v>
      </c>
      <c r="C171" s="15">
        <v>682.02702699999998</v>
      </c>
      <c r="D171" s="15">
        <v>7.9567340719999997</v>
      </c>
      <c r="E171" s="40">
        <f t="shared" si="28"/>
        <v>260.45504950807515</v>
      </c>
      <c r="F171" s="40">
        <f xml:space="preserve"> E171^2*(2*LN(D171)+H$7)*(1/SQRT(C171)-1/SQRT(B171))/(H$10*SQRT(11*37))</f>
        <v>0.13159122203663692</v>
      </c>
      <c r="G171" s="40">
        <f xml:space="preserve"> E171*(2*LN(D171)+H$7)*(1/SQRT(C171)+1/SQRT(B171))/(H$10*SQRT(11*37))</f>
        <v>1.0597249629527017E-3</v>
      </c>
      <c r="I171" s="36"/>
    </row>
    <row r="172" spans="1:9" x14ac:dyDescent="0.2">
      <c r="A172" s="1">
        <v>4.1040000000000001</v>
      </c>
      <c r="B172" s="15">
        <v>5355.2972970000001</v>
      </c>
      <c r="C172" s="15">
        <v>672.48648649999996</v>
      </c>
      <c r="D172" s="15">
        <v>7.9566389749999997</v>
      </c>
      <c r="E172" s="40">
        <f t="shared" si="28"/>
        <v>260.45633281596758</v>
      </c>
      <c r="F172" s="40">
        <f t="shared" ref="F172:F180" si="37" xml:space="preserve"> E172^2*(2*LN(D172)+H$7)*(1/SQRT(C172)-1/SQRT(B172))/(H$10*SQRT(11*37))</f>
        <v>0.13250640973556296</v>
      </c>
      <c r="G172" s="40">
        <f t="shared" ref="G172:G180" si="38" xml:space="preserve"> E172*(2*LN(D172)+H$7)*(1/SQRT(C172)+1/SQRT(B172))/(H$10*SQRT(11*37))</f>
        <v>1.0672101498413872E-3</v>
      </c>
      <c r="I172" s="36"/>
    </row>
    <row r="173" spans="1:9" x14ac:dyDescent="0.2">
      <c r="A173" s="1">
        <v>4.1280000000000001</v>
      </c>
      <c r="B173" s="15">
        <v>5287.1351350000004</v>
      </c>
      <c r="C173" s="15">
        <v>663</v>
      </c>
      <c r="D173" s="15">
        <v>7.9582098329999997</v>
      </c>
      <c r="E173" s="40">
        <f t="shared" si="28"/>
        <v>260.43513046707972</v>
      </c>
      <c r="F173" s="40">
        <f t="shared" si="37"/>
        <v>0.13358285701639672</v>
      </c>
      <c r="G173" s="40">
        <f t="shared" si="38"/>
        <v>1.0753586224851524E-3</v>
      </c>
      <c r="I173" s="36"/>
    </row>
    <row r="174" spans="1:9" x14ac:dyDescent="0.2">
      <c r="A174" s="1">
        <v>4.1520000000000001</v>
      </c>
      <c r="B174" s="15">
        <v>5212.0270270000001</v>
      </c>
      <c r="C174" s="15">
        <v>654.94594589999997</v>
      </c>
      <c r="D174" s="15">
        <v>7.9639494070000003</v>
      </c>
      <c r="E174" s="40">
        <f t="shared" si="28"/>
        <v>260.35758852417854</v>
      </c>
      <c r="F174" s="40">
        <f t="shared" si="37"/>
        <v>0.13462072455049409</v>
      </c>
      <c r="G174" s="40">
        <f t="shared" si="38"/>
        <v>1.0849526645971526E-3</v>
      </c>
      <c r="I174" s="36"/>
    </row>
    <row r="175" spans="1:9" x14ac:dyDescent="0.2">
      <c r="A175" s="1">
        <v>4.1760000000000002</v>
      </c>
      <c r="B175" s="15">
        <v>5140.8378380000004</v>
      </c>
      <c r="C175" s="15">
        <v>646.3513514</v>
      </c>
      <c r="D175" s="15">
        <v>7.9711602020000001</v>
      </c>
      <c r="E175" s="40">
        <f t="shared" si="28"/>
        <v>260.26000823401836</v>
      </c>
      <c r="F175" s="40">
        <f t="shared" si="37"/>
        <v>0.13586557700887958</v>
      </c>
      <c r="G175" s="40">
        <f t="shared" si="38"/>
        <v>1.0956372456768066E-3</v>
      </c>
      <c r="I175" s="36"/>
    </row>
    <row r="176" spans="1:9" x14ac:dyDescent="0.2">
      <c r="A176" s="1">
        <v>4.2</v>
      </c>
      <c r="B176" s="15">
        <v>5069.5135140000002</v>
      </c>
      <c r="C176" s="15">
        <v>637</v>
      </c>
      <c r="D176" s="15">
        <v>7.9767773389999999</v>
      </c>
      <c r="E176" s="40">
        <f t="shared" si="28"/>
        <v>260.18386985109538</v>
      </c>
      <c r="F176" s="40">
        <f t="shared" si="37"/>
        <v>0.13717369161184606</v>
      </c>
      <c r="G176" s="40">
        <f t="shared" si="38"/>
        <v>1.1062395091313254E-3</v>
      </c>
      <c r="I176" s="36"/>
    </row>
    <row r="177" spans="1:9" x14ac:dyDescent="0.2">
      <c r="A177" s="1">
        <v>4.2240000000000002</v>
      </c>
      <c r="B177" s="15">
        <v>4998.0540540000002</v>
      </c>
      <c r="C177" s="15">
        <v>628.62162160000003</v>
      </c>
      <c r="D177" s="15">
        <v>7.9829709050000002</v>
      </c>
      <c r="E177" s="40">
        <f t="shared" si="28"/>
        <v>260.09979273927149</v>
      </c>
      <c r="F177" s="40">
        <f t="shared" si="37"/>
        <v>0.1383714593262792</v>
      </c>
      <c r="G177" s="40">
        <f t="shared" si="38"/>
        <v>1.1166925312823992E-3</v>
      </c>
      <c r="I177" s="36"/>
    </row>
    <row r="178" spans="1:9" x14ac:dyDescent="0.2">
      <c r="A178" s="1">
        <v>4.2480000000000002</v>
      </c>
      <c r="B178" s="15">
        <v>4924.1081080000004</v>
      </c>
      <c r="C178" s="15">
        <v>618.27027029999999</v>
      </c>
      <c r="D178" s="15">
        <v>7.9893259920000004</v>
      </c>
      <c r="E178" s="40">
        <f t="shared" si="28"/>
        <v>260.01338705440753</v>
      </c>
      <c r="F178" s="40">
        <f t="shared" si="37"/>
        <v>0.13992331273467748</v>
      </c>
      <c r="G178" s="40">
        <f t="shared" si="38"/>
        <v>1.1288140784168942E-3</v>
      </c>
      <c r="I178" s="36"/>
    </row>
    <row r="179" spans="1:9" x14ac:dyDescent="0.2">
      <c r="A179" s="1">
        <v>4.2720000000000002</v>
      </c>
      <c r="B179" s="15">
        <v>4858.4864859999998</v>
      </c>
      <c r="C179" s="15">
        <v>606.48648649999996</v>
      </c>
      <c r="D179" s="15">
        <v>7.9973094570000001</v>
      </c>
      <c r="E179" s="40">
        <f t="shared" si="28"/>
        <v>259.90464761714247</v>
      </c>
      <c r="F179" s="40">
        <f t="shared" si="37"/>
        <v>0.14192355644249804</v>
      </c>
      <c r="G179" s="40">
        <f t="shared" si="38"/>
        <v>1.1427334077524554E-3</v>
      </c>
      <c r="I179" s="36"/>
    </row>
    <row r="180" spans="1:9" x14ac:dyDescent="0.2">
      <c r="A180" s="1">
        <v>4.2960000000000003</v>
      </c>
      <c r="B180" s="15">
        <v>4796.8378380000004</v>
      </c>
      <c r="C180" s="15">
        <v>597.24324320000005</v>
      </c>
      <c r="D180" s="15">
        <v>8.0072557769999992</v>
      </c>
      <c r="E180" s="40">
        <f t="shared" si="28"/>
        <v>259.76887336189407</v>
      </c>
      <c r="F180" s="40">
        <f t="shared" si="37"/>
        <v>0.14364636658006671</v>
      </c>
      <c r="G180" s="40">
        <f t="shared" si="38"/>
        <v>1.1560021965317494E-3</v>
      </c>
      <c r="I180" s="36"/>
    </row>
    <row r="181" spans="1:9" x14ac:dyDescent="0.2">
      <c r="A181" s="1">
        <v>4.32</v>
      </c>
      <c r="B181" s="15">
        <v>4737.6923079999997</v>
      </c>
      <c r="C181" s="15">
        <v>591.23076920000005</v>
      </c>
      <c r="D181" s="15">
        <v>8.0201989069999993</v>
      </c>
      <c r="E181" s="40">
        <f t="shared" si="28"/>
        <v>259.59169785239203</v>
      </c>
      <c r="F181" s="40">
        <f xml:space="preserve"> E181^2*(2*LN(D181)+H$7)*(1/SQRT(C181)-1/SQRT(B181))/(H$10*SQRT(11*39))</f>
        <v>0.14120464771608746</v>
      </c>
      <c r="G181" s="40">
        <f xml:space="preserve"> E181*(2*LN(D181)+H$7)*(1/SQRT(C181)+1/SQRT(B181))/(H$10*SQRT(11*39))</f>
        <v>1.1381780834743276E-3</v>
      </c>
      <c r="I181" s="36"/>
    </row>
    <row r="182" spans="1:9" x14ac:dyDescent="0.2">
      <c r="A182" s="1">
        <v>4.3440000000000003</v>
      </c>
      <c r="B182" s="15">
        <v>4678.3333329999996</v>
      </c>
      <c r="C182" s="15">
        <v>582.33333330000005</v>
      </c>
      <c r="D182" s="15">
        <v>8.0319581499999995</v>
      </c>
      <c r="E182" s="40">
        <f t="shared" si="28"/>
        <v>259.43025069558632</v>
      </c>
      <c r="F182" s="40">
        <f t="shared" ref="F182:F190" si="39" xml:space="preserve"> E182^2*(2*LN(D182)+H$7)*(1/SQRT(C182)-1/SQRT(B182))/(H$10*SQRT(11*39))</f>
        <v>0.14298692916038103</v>
      </c>
      <c r="G182" s="40">
        <f t="shared" ref="G182:G190" si="40" xml:space="preserve"> E182*(2*LN(D182)+H$7)*(1/SQRT(C182)+1/SQRT(B182))/(H$10*SQRT(11*39))</f>
        <v>1.1520735687357657E-3</v>
      </c>
      <c r="I182" s="36"/>
    </row>
    <row r="183" spans="1:9" x14ac:dyDescent="0.2">
      <c r="A183" s="1">
        <v>4.3680000000000003</v>
      </c>
      <c r="B183" s="15">
        <v>4616.0769229999996</v>
      </c>
      <c r="C183" s="15">
        <v>574.61538459999997</v>
      </c>
      <c r="D183" s="15">
        <v>8.0452804869999994</v>
      </c>
      <c r="E183" s="40">
        <f t="shared" si="28"/>
        <v>259.24680070058787</v>
      </c>
      <c r="F183" s="40">
        <f t="shared" si="39"/>
        <v>0.14463149871885153</v>
      </c>
      <c r="G183" s="40">
        <f t="shared" si="40"/>
        <v>1.1661744720629576E-3</v>
      </c>
      <c r="I183" s="36"/>
    </row>
    <row r="184" spans="1:9" x14ac:dyDescent="0.2">
      <c r="A184" s="1">
        <v>4.3920000000000003</v>
      </c>
      <c r="B184" s="15">
        <v>4556.6923079999997</v>
      </c>
      <c r="C184" s="15">
        <v>565.17948720000004</v>
      </c>
      <c r="D184" s="15">
        <v>8.05919366</v>
      </c>
      <c r="E184" s="40">
        <f t="shared" si="28"/>
        <v>259.05460753176953</v>
      </c>
      <c r="F184" s="40">
        <f t="shared" si="39"/>
        <v>0.14669928247811564</v>
      </c>
      <c r="G184" s="40">
        <f t="shared" si="40"/>
        <v>1.1820062243662734E-3</v>
      </c>
      <c r="I184" s="36"/>
    </row>
    <row r="185" spans="1:9" x14ac:dyDescent="0.2">
      <c r="A185" s="1">
        <v>4.4160000000000004</v>
      </c>
      <c r="B185" s="15">
        <v>4498.8974360000002</v>
      </c>
      <c r="C185" s="15">
        <v>557.66666669999995</v>
      </c>
      <c r="D185" s="15">
        <v>8.0685440229999994</v>
      </c>
      <c r="E185" s="40">
        <f t="shared" si="28"/>
        <v>258.92509953850504</v>
      </c>
      <c r="F185" s="40">
        <f t="shared" si="39"/>
        <v>0.14819474107358088</v>
      </c>
      <c r="G185" s="40">
        <f t="shared" si="40"/>
        <v>1.1943564782622045E-3</v>
      </c>
      <c r="I185" s="36"/>
    </row>
    <row r="186" spans="1:9" x14ac:dyDescent="0.2">
      <c r="A186" s="1">
        <v>4.4400000000000004</v>
      </c>
      <c r="B186" s="15">
        <v>4439.3076920000003</v>
      </c>
      <c r="C186" s="15">
        <v>548.33333330000005</v>
      </c>
      <c r="D186" s="15">
        <v>8.0776342369999998</v>
      </c>
      <c r="E186" s="40">
        <f t="shared" si="28"/>
        <v>258.79893226136028</v>
      </c>
      <c r="F186" s="40">
        <f t="shared" si="39"/>
        <v>0.15006903688410622</v>
      </c>
      <c r="G186" s="40">
        <f t="shared" si="40"/>
        <v>1.2083313914799713E-3</v>
      </c>
      <c r="I186" s="36"/>
    </row>
    <row r="187" spans="1:9" x14ac:dyDescent="0.2">
      <c r="A187" s="1">
        <v>4.4640000000000004</v>
      </c>
      <c r="B187" s="15">
        <v>4380.4615379999996</v>
      </c>
      <c r="C187" s="15">
        <v>541.61538459999997</v>
      </c>
      <c r="D187" s="15">
        <v>8.0898290510000006</v>
      </c>
      <c r="E187" s="40">
        <f t="shared" si="28"/>
        <v>258.62927253176406</v>
      </c>
      <c r="F187" s="40">
        <f t="shared" si="39"/>
        <v>0.15159232636109532</v>
      </c>
      <c r="G187" s="40">
        <f t="shared" si="40"/>
        <v>1.2218957690070134E-3</v>
      </c>
      <c r="I187" s="36"/>
    </row>
    <row r="188" spans="1:9" x14ac:dyDescent="0.2">
      <c r="A188" s="1">
        <v>4.4880000000000004</v>
      </c>
      <c r="B188" s="15">
        <v>4318.3846149999999</v>
      </c>
      <c r="C188" s="15">
        <v>533.30769229999999</v>
      </c>
      <c r="D188" s="15">
        <v>8.0979837379999999</v>
      </c>
      <c r="E188" s="40">
        <f t="shared" si="28"/>
        <v>258.51556624890026</v>
      </c>
      <c r="F188" s="40">
        <f t="shared" si="39"/>
        <v>0.15324485771657237</v>
      </c>
      <c r="G188" s="40">
        <f t="shared" si="40"/>
        <v>1.2351719937173959E-3</v>
      </c>
      <c r="I188" s="36"/>
    </row>
    <row r="189" spans="1:9" x14ac:dyDescent="0.2">
      <c r="A189" s="1">
        <v>4.5119999999999996</v>
      </c>
      <c r="B189" s="15">
        <v>4264.74359</v>
      </c>
      <c r="C189" s="15">
        <v>525.38461540000003</v>
      </c>
      <c r="D189" s="15">
        <v>8.1057719650000006</v>
      </c>
      <c r="E189" s="40">
        <f t="shared" si="28"/>
        <v>258.40678107419791</v>
      </c>
      <c r="F189" s="40">
        <f t="shared" si="39"/>
        <v>0.15490903718089358</v>
      </c>
      <c r="G189" s="40">
        <f t="shared" si="40"/>
        <v>1.247876392541063E-3</v>
      </c>
      <c r="I189" s="36"/>
    </row>
    <row r="190" spans="1:9" x14ac:dyDescent="0.2">
      <c r="A190" s="1">
        <v>4.5359999999999996</v>
      </c>
      <c r="B190" s="15">
        <v>4205.6153850000001</v>
      </c>
      <c r="C190" s="15">
        <v>518.33333330000005</v>
      </c>
      <c r="D190" s="15">
        <v>8.1118567749999997</v>
      </c>
      <c r="E190" s="40">
        <f t="shared" si="28"/>
        <v>258.32166174372713</v>
      </c>
      <c r="F190" s="40">
        <f t="shared" si="39"/>
        <v>0.15626138538552387</v>
      </c>
      <c r="G190" s="40">
        <f t="shared" si="40"/>
        <v>1.2594116284985004E-3</v>
      </c>
      <c r="I190" s="36"/>
    </row>
    <row r="191" spans="1:9" x14ac:dyDescent="0.2">
      <c r="A191" s="1">
        <v>4.5599999999999996</v>
      </c>
      <c r="B191" s="15">
        <v>4154.2682930000001</v>
      </c>
      <c r="C191" s="15">
        <v>510.87804879999999</v>
      </c>
      <c r="D191" s="15">
        <v>8.1188465119999993</v>
      </c>
      <c r="E191" s="40">
        <f t="shared" si="28"/>
        <v>258.22374670684769</v>
      </c>
      <c r="F191" s="40">
        <f xml:space="preserve"> E191^2*(2*LN(D191)+H$7)*(1/SQRT(C191)-1/SQRT(B191))/(H$10*SQRT(11*41))</f>
        <v>0.15396339668401274</v>
      </c>
      <c r="G191" s="40">
        <f xml:space="preserve"> E191*(2*LN(D191)+H$7)*(1/SQRT(C191)+1/SQRT(B191))/(H$10*SQRT(11*41))</f>
        <v>1.240267252510491E-3</v>
      </c>
      <c r="I191" s="36"/>
    </row>
    <row r="192" spans="1:9" x14ac:dyDescent="0.2">
      <c r="A192" s="1">
        <v>4.5839999999999996</v>
      </c>
      <c r="B192" s="15">
        <v>4099.3414629999997</v>
      </c>
      <c r="C192" s="15">
        <v>503.14634150000001</v>
      </c>
      <c r="D192" s="15">
        <v>8.1231942589999999</v>
      </c>
      <c r="E192" s="40">
        <f t="shared" si="28"/>
        <v>258.1627683579257</v>
      </c>
      <c r="F192" s="40">
        <f t="shared" ref="F192:F200" si="41" xml:space="preserve"> E192^2*(2*LN(D192)+H$7)*(1/SQRT(C192)-1/SQRT(B192))/(H$10*SQRT(11*41))</f>
        <v>0.1554491219906444</v>
      </c>
      <c r="G192" s="40">
        <f t="shared" ref="G192:G200" si="42" xml:space="preserve"> E192*(2*LN(D192)+H$7)*(1/SQRT(C192)+1/SQRT(B192))/(H$10*SQRT(11*41))</f>
        <v>1.2515608722601416E-3</v>
      </c>
      <c r="I192" s="36"/>
    </row>
    <row r="193" spans="1:9" x14ac:dyDescent="0.2">
      <c r="A193" s="1">
        <v>4.6079999999999997</v>
      </c>
      <c r="B193" s="15">
        <v>4040.5365849999998</v>
      </c>
      <c r="C193" s="15">
        <v>497.39024389999997</v>
      </c>
      <c r="D193" s="15">
        <v>8.1292437</v>
      </c>
      <c r="E193" s="40">
        <f t="shared" si="28"/>
        <v>258.07783022902532</v>
      </c>
      <c r="F193" s="40">
        <f t="shared" si="41"/>
        <v>0.1565371296240772</v>
      </c>
      <c r="G193" s="40">
        <f t="shared" si="42"/>
        <v>1.2622193610839539E-3</v>
      </c>
      <c r="I193" s="36"/>
    </row>
    <row r="194" spans="1:9" x14ac:dyDescent="0.2">
      <c r="A194" s="1">
        <v>4.6319999999999997</v>
      </c>
      <c r="B194" s="15">
        <v>3983.6585369999998</v>
      </c>
      <c r="C194" s="15">
        <v>490.65853659999999</v>
      </c>
      <c r="D194" s="15">
        <v>8.1343299810000005</v>
      </c>
      <c r="E194" s="40">
        <f t="shared" si="28"/>
        <v>258.00633215469412</v>
      </c>
      <c r="F194" s="40">
        <f t="shared" si="41"/>
        <v>0.15784994486553128</v>
      </c>
      <c r="G194" s="40">
        <f t="shared" si="42"/>
        <v>1.2734382687113826E-3</v>
      </c>
      <c r="I194" s="36"/>
    </row>
    <row r="195" spans="1:9" x14ac:dyDescent="0.2">
      <c r="A195" s="1">
        <v>4.6559999999999997</v>
      </c>
      <c r="B195" s="15">
        <v>3929.829268</v>
      </c>
      <c r="C195" s="15">
        <v>483.4146341</v>
      </c>
      <c r="D195" s="15">
        <v>8.1403804809999993</v>
      </c>
      <c r="E195" s="40">
        <f t="shared" ref="E195:E258" si="43" xml:space="preserve"> H$10/((LN(D195))^2+H$7*LN(D195)+H$4)</f>
        <v>257.92118144973949</v>
      </c>
      <c r="F195" s="40">
        <f t="shared" si="41"/>
        <v>0.15940089045431241</v>
      </c>
      <c r="G195" s="40">
        <f t="shared" si="42"/>
        <v>1.2857219402320607E-3</v>
      </c>
      <c r="I195" s="36"/>
    </row>
    <row r="196" spans="1:9" x14ac:dyDescent="0.2">
      <c r="A196" s="1">
        <v>4.68</v>
      </c>
      <c r="B196" s="15">
        <v>3880.6341459999999</v>
      </c>
      <c r="C196" s="15">
        <v>476.48780490000001</v>
      </c>
      <c r="D196" s="15">
        <v>8.1483509600000001</v>
      </c>
      <c r="E196" s="40">
        <f t="shared" si="43"/>
        <v>257.80884786481425</v>
      </c>
      <c r="F196" s="40">
        <f t="shared" si="41"/>
        <v>0.16105570143461345</v>
      </c>
      <c r="G196" s="40">
        <f t="shared" si="42"/>
        <v>1.2986826687690896E-3</v>
      </c>
      <c r="I196" s="36"/>
    </row>
    <row r="197" spans="1:9" x14ac:dyDescent="0.2">
      <c r="A197" s="1">
        <v>4.7039999999999997</v>
      </c>
      <c r="B197" s="15">
        <v>3832.3658540000001</v>
      </c>
      <c r="C197" s="15">
        <v>470.5853659</v>
      </c>
      <c r="D197" s="15">
        <v>8.1556406619999997</v>
      </c>
      <c r="E197" s="40">
        <f t="shared" si="43"/>
        <v>257.7059485235078</v>
      </c>
      <c r="F197" s="40">
        <f t="shared" si="41"/>
        <v>0.16244612722223645</v>
      </c>
      <c r="G197" s="40">
        <f t="shared" si="42"/>
        <v>1.3104444398906031E-3</v>
      </c>
      <c r="I197" s="36"/>
    </row>
    <row r="198" spans="1:9" x14ac:dyDescent="0.2">
      <c r="A198" s="1">
        <v>4.7279999999999998</v>
      </c>
      <c r="B198" s="15">
        <v>3781.4146340000002</v>
      </c>
      <c r="C198" s="15">
        <v>463.73170729999998</v>
      </c>
      <c r="D198" s="15">
        <v>8.1632448219999993</v>
      </c>
      <c r="E198" s="40">
        <f t="shared" si="43"/>
        <v>257.59844836355842</v>
      </c>
      <c r="F198" s="40">
        <f t="shared" si="41"/>
        <v>0.16410294006590359</v>
      </c>
      <c r="G198" s="40">
        <f t="shared" si="42"/>
        <v>1.3236818552959718E-3</v>
      </c>
      <c r="I198" s="36"/>
    </row>
    <row r="199" spans="1:9" x14ac:dyDescent="0.2">
      <c r="A199" s="1">
        <v>4.7519999999999998</v>
      </c>
      <c r="B199" s="15">
        <v>3734.4146340000002</v>
      </c>
      <c r="C199" s="15">
        <v>458.02439020000003</v>
      </c>
      <c r="D199" s="15">
        <v>8.1768872439999996</v>
      </c>
      <c r="E199" s="40">
        <f t="shared" si="43"/>
        <v>257.40517468210601</v>
      </c>
      <c r="F199" s="40">
        <f t="shared" si="41"/>
        <v>0.16584206324145462</v>
      </c>
      <c r="G199" s="40">
        <f t="shared" si="42"/>
        <v>1.3387802635060149E-3</v>
      </c>
      <c r="I199" s="36"/>
    </row>
    <row r="200" spans="1:9" x14ac:dyDescent="0.2">
      <c r="A200" s="1">
        <v>4.7759999999999998</v>
      </c>
      <c r="B200" s="15">
        <v>3686.5609760000002</v>
      </c>
      <c r="C200" s="15">
        <v>450.46341460000002</v>
      </c>
      <c r="D200" s="15">
        <v>8.1908611830000009</v>
      </c>
      <c r="E200" s="40">
        <f t="shared" si="43"/>
        <v>257.20666464394714</v>
      </c>
      <c r="F200" s="40">
        <f t="shared" si="41"/>
        <v>0.16814154725427696</v>
      </c>
      <c r="G200" s="40">
        <f t="shared" si="42"/>
        <v>1.356362095141727E-3</v>
      </c>
      <c r="I200" s="36"/>
    </row>
    <row r="201" spans="1:9" x14ac:dyDescent="0.2">
      <c r="A201" s="1">
        <v>4.8</v>
      </c>
      <c r="B201" s="15">
        <v>3644.0930229999999</v>
      </c>
      <c r="C201" s="15">
        <v>444.32558139999998</v>
      </c>
      <c r="D201" s="15">
        <v>8.2068738830000001</v>
      </c>
      <c r="E201" s="40">
        <f t="shared" si="43"/>
        <v>256.97853138497277</v>
      </c>
      <c r="F201" s="40">
        <f xml:space="preserve"> E201^2*(2*LN(D201)+H$7)*(1/SQRT(C201)-1/SQRT(B201))/(H$10*SQRT(11*43))</f>
        <v>0.16624257765011</v>
      </c>
      <c r="G201" s="40">
        <f xml:space="preserve"> E201*(2*LN(D201)+H$7)*(1/SQRT(C201)+1/SQRT(B201))/(H$10*SQRT(11*43))</f>
        <v>1.3410953342316899E-3</v>
      </c>
      <c r="I201" s="36"/>
    </row>
    <row r="202" spans="1:9" x14ac:dyDescent="0.2">
      <c r="A202" s="1">
        <v>4.8239999999999998</v>
      </c>
      <c r="B202" s="15">
        <v>3599.2558140000001</v>
      </c>
      <c r="C202" s="15">
        <v>438.30232560000002</v>
      </c>
      <c r="D202" s="15">
        <v>8.2245357440000006</v>
      </c>
      <c r="E202" s="40">
        <f t="shared" si="43"/>
        <v>256.72609757004142</v>
      </c>
      <c r="F202" s="40">
        <f t="shared" ref="F202:F210" si="44" xml:space="preserve"> E202^2*(2*LN(D202)+H$7)*(1/SQRT(C202)-1/SQRT(B202))/(H$10*SQRT(11*43))</f>
        <v>0.16835535354418218</v>
      </c>
      <c r="G202" s="40">
        <f t="shared" ref="G202:G210" si="45" xml:space="preserve"> E202*(2*LN(D202)+H$7)*(1/SQRT(C202)+1/SQRT(B202))/(H$10*SQRT(11*43))</f>
        <v>1.3587895271212366E-3</v>
      </c>
      <c r="I202" s="36"/>
    </row>
    <row r="203" spans="1:9" x14ac:dyDescent="0.2">
      <c r="A203" s="1">
        <v>4.8479999999999999</v>
      </c>
      <c r="B203" s="15">
        <v>3549.8837210000002</v>
      </c>
      <c r="C203" s="15">
        <v>431.2790698</v>
      </c>
      <c r="D203" s="15">
        <v>8.2432654830000001</v>
      </c>
      <c r="E203" s="40">
        <f t="shared" si="43"/>
        <v>256.45749599707347</v>
      </c>
      <c r="F203" s="40">
        <f t="shared" si="44"/>
        <v>0.17079931966859685</v>
      </c>
      <c r="G203" s="40">
        <f t="shared" si="45"/>
        <v>1.3786762374435883E-3</v>
      </c>
      <c r="I203" s="36"/>
    </row>
    <row r="204" spans="1:9" x14ac:dyDescent="0.2">
      <c r="A204" s="1">
        <v>4.8719999999999999</v>
      </c>
      <c r="B204" s="15">
        <v>3506.4418599999999</v>
      </c>
      <c r="C204" s="15">
        <v>423.81395350000003</v>
      </c>
      <c r="D204" s="15">
        <v>8.2634966970000008</v>
      </c>
      <c r="E204" s="40">
        <f t="shared" si="43"/>
        <v>256.16633691489557</v>
      </c>
      <c r="F204" s="40">
        <f t="shared" si="44"/>
        <v>0.17358414994970831</v>
      </c>
      <c r="G204" s="40">
        <f t="shared" si="45"/>
        <v>1.3998903010825224E-3</v>
      </c>
      <c r="I204" s="36"/>
    </row>
    <row r="205" spans="1:9" x14ac:dyDescent="0.2">
      <c r="A205" s="1">
        <v>4.8959999999999999</v>
      </c>
      <c r="B205" s="15">
        <v>3459.5348840000001</v>
      </c>
      <c r="C205" s="15">
        <v>418.18604649999997</v>
      </c>
      <c r="D205" s="15">
        <v>8.2851995889999994</v>
      </c>
      <c r="E205" s="40">
        <f t="shared" si="43"/>
        <v>255.85284103705837</v>
      </c>
      <c r="F205" s="40">
        <f t="shared" si="44"/>
        <v>0.17586539122387787</v>
      </c>
      <c r="G205" s="40">
        <f t="shared" si="45"/>
        <v>1.4200813520005504E-3</v>
      </c>
      <c r="I205" s="36"/>
    </row>
    <row r="206" spans="1:9" x14ac:dyDescent="0.2">
      <c r="A206" s="1">
        <v>4.92</v>
      </c>
      <c r="B206" s="15">
        <v>3417.7906979999998</v>
      </c>
      <c r="C206" s="15">
        <v>411.51162790000001</v>
      </c>
      <c r="D206" s="15">
        <v>8.3037374580000005</v>
      </c>
      <c r="E206" s="40">
        <f t="shared" si="43"/>
        <v>255.58413653821162</v>
      </c>
      <c r="F206" s="40">
        <f t="shared" si="44"/>
        <v>0.17842899463496881</v>
      </c>
      <c r="G206" s="40">
        <f t="shared" si="45"/>
        <v>1.4400486031566023E-3</v>
      </c>
      <c r="I206" s="36"/>
    </row>
    <row r="207" spans="1:9" x14ac:dyDescent="0.2">
      <c r="A207" s="1">
        <v>4.944</v>
      </c>
      <c r="B207" s="15">
        <v>3372.8372089999998</v>
      </c>
      <c r="C207" s="15">
        <v>404.48837209999999</v>
      </c>
      <c r="D207" s="15">
        <v>8.3221881799999995</v>
      </c>
      <c r="E207" s="40">
        <f t="shared" si="43"/>
        <v>255.31586587963844</v>
      </c>
      <c r="F207" s="40">
        <f t="shared" si="44"/>
        <v>0.1811133577694993</v>
      </c>
      <c r="G207" s="40">
        <f t="shared" si="45"/>
        <v>1.4609598259473109E-3</v>
      </c>
      <c r="I207" s="36"/>
    </row>
    <row r="208" spans="1:9" x14ac:dyDescent="0.2">
      <c r="A208" s="1">
        <v>4.968</v>
      </c>
      <c r="B208" s="15">
        <v>3330.2325580000002</v>
      </c>
      <c r="C208" s="15">
        <v>398.83720929999998</v>
      </c>
      <c r="D208" s="15">
        <v>8.3419736909999997</v>
      </c>
      <c r="E208" s="40">
        <f t="shared" si="43"/>
        <v>255.0272881447035</v>
      </c>
      <c r="F208" s="40">
        <f t="shared" si="44"/>
        <v>0.18347570388773868</v>
      </c>
      <c r="G208" s="40">
        <f t="shared" si="45"/>
        <v>1.4808996140105741E-3</v>
      </c>
      <c r="I208" s="36"/>
    </row>
    <row r="209" spans="1:9" x14ac:dyDescent="0.2">
      <c r="A209" s="1">
        <v>4.992</v>
      </c>
      <c r="B209" s="15">
        <v>3288.2093020000002</v>
      </c>
      <c r="C209" s="15">
        <v>392.53488370000002</v>
      </c>
      <c r="D209" s="15">
        <v>8.3590690690000002</v>
      </c>
      <c r="E209" s="40">
        <f t="shared" si="43"/>
        <v>254.77721320509264</v>
      </c>
      <c r="F209" s="40">
        <f t="shared" si="44"/>
        <v>0.18597946404151344</v>
      </c>
      <c r="G209" s="40">
        <f t="shared" si="45"/>
        <v>1.5006774838823469E-3</v>
      </c>
      <c r="I209" s="36"/>
    </row>
    <row r="210" spans="1:9" x14ac:dyDescent="0.2">
      <c r="A210" s="1">
        <v>5.016</v>
      </c>
      <c r="B210" s="15">
        <v>3246.7441859999999</v>
      </c>
      <c r="C210" s="15">
        <v>386.88372090000001</v>
      </c>
      <c r="D210" s="15">
        <v>8.3738962729999997</v>
      </c>
      <c r="E210" s="40">
        <f t="shared" si="43"/>
        <v>254.55977797948435</v>
      </c>
      <c r="F210" s="40">
        <f t="shared" si="44"/>
        <v>0.1881839335810381</v>
      </c>
      <c r="G210" s="40">
        <f t="shared" si="45"/>
        <v>1.5186837476324124E-3</v>
      </c>
      <c r="I210" s="36"/>
    </row>
    <row r="211" spans="1:9" x14ac:dyDescent="0.2">
      <c r="A211" s="1">
        <v>5.04</v>
      </c>
      <c r="B211" s="15">
        <v>3208.4444440000002</v>
      </c>
      <c r="C211" s="15">
        <v>382.51111109999999</v>
      </c>
      <c r="D211" s="15">
        <v>8.3893299159999994</v>
      </c>
      <c r="E211" s="40">
        <f t="shared" si="43"/>
        <v>254.33292703832853</v>
      </c>
      <c r="F211" s="40">
        <f xml:space="preserve"> E211^2*(2*LN(D211)+H$7)*(1/SQRT(C211)-1/SQRT(B211))/(H$10*SQRT(11*45))</f>
        <v>0.18575151580622762</v>
      </c>
      <c r="G211" s="40">
        <f xml:space="preserve"> E211*(2*LN(D211)+H$7)*(1/SQRT(C211)+1/SQRT(B211))/(H$10*SQRT(11*45))</f>
        <v>1.5006847724636728E-3</v>
      </c>
      <c r="I211" s="36"/>
    </row>
    <row r="212" spans="1:9" x14ac:dyDescent="0.2">
      <c r="A212" s="1">
        <v>5.0640000000000001</v>
      </c>
      <c r="B212" s="15">
        <v>3169.377778</v>
      </c>
      <c r="C212" s="15">
        <v>377.11111110000002</v>
      </c>
      <c r="D212" s="15">
        <v>8.4014167559999997</v>
      </c>
      <c r="E212" s="40">
        <f t="shared" si="43"/>
        <v>254.15490310580267</v>
      </c>
      <c r="F212" s="40">
        <f t="shared" ref="F212:F220" si="46" xml:space="preserve"> E212^2*(2*LN(D212)+H$7)*(1/SQRT(C212)-1/SQRT(B212))/(H$10*SQRT(11*45))</f>
        <v>0.18777911740242342</v>
      </c>
      <c r="G212" s="40">
        <f t="shared" ref="G212:G220" si="47" xml:space="preserve"> E212*(2*LN(D212)+H$7)*(1/SQRT(C212)+1/SQRT(B212))/(H$10*SQRT(11*45))</f>
        <v>1.5169589953137681E-3</v>
      </c>
      <c r="I212" s="36"/>
    </row>
    <row r="213" spans="1:9" x14ac:dyDescent="0.2">
      <c r="A213" s="1">
        <v>5.0880000000000001</v>
      </c>
      <c r="B213" s="15">
        <v>3131.8222219999998</v>
      </c>
      <c r="C213" s="15">
        <v>371.53333329999998</v>
      </c>
      <c r="D213" s="15">
        <v>8.4122484699999998</v>
      </c>
      <c r="E213" s="40">
        <f t="shared" si="43"/>
        <v>253.9950967566086</v>
      </c>
      <c r="F213" s="40">
        <f t="shared" si="46"/>
        <v>0.18987544269240106</v>
      </c>
      <c r="G213" s="40">
        <f t="shared" si="47"/>
        <v>1.5330703962839201E-3</v>
      </c>
      <c r="I213" s="36"/>
    </row>
    <row r="214" spans="1:9" x14ac:dyDescent="0.2">
      <c r="A214" s="1">
        <v>5.1120000000000001</v>
      </c>
      <c r="B214" s="15">
        <v>3090</v>
      </c>
      <c r="C214" s="15">
        <v>367.02222219999999</v>
      </c>
      <c r="D214" s="15">
        <v>8.4235875359999994</v>
      </c>
      <c r="E214" s="40">
        <f t="shared" si="43"/>
        <v>253.82753668999047</v>
      </c>
      <c r="F214" s="40">
        <f t="shared" si="46"/>
        <v>0.19154610763889654</v>
      </c>
      <c r="G214" s="40">
        <f t="shared" si="47"/>
        <v>1.5483233970092979E-3</v>
      </c>
      <c r="I214" s="36"/>
    </row>
    <row r="215" spans="1:9" x14ac:dyDescent="0.2">
      <c r="A215" s="1">
        <v>5.1360000000000001</v>
      </c>
      <c r="B215" s="15">
        <v>3050.688889</v>
      </c>
      <c r="C215" s="15">
        <v>361.6</v>
      </c>
      <c r="D215" s="15">
        <v>8.4327128210000009</v>
      </c>
      <c r="E215" s="40">
        <f t="shared" si="43"/>
        <v>253.69249331610845</v>
      </c>
      <c r="F215" s="40">
        <f t="shared" si="46"/>
        <v>0.19354136969476529</v>
      </c>
      <c r="G215" s="40">
        <f t="shared" si="47"/>
        <v>1.5640124310466314E-3</v>
      </c>
      <c r="I215" s="36"/>
    </row>
    <row r="216" spans="1:9" x14ac:dyDescent="0.2">
      <c r="A216" s="1">
        <v>5.16</v>
      </c>
      <c r="B216" s="15">
        <v>3014.1555560000002</v>
      </c>
      <c r="C216" s="15">
        <v>357.02222219999999</v>
      </c>
      <c r="D216" s="15">
        <v>8.4386778969999998</v>
      </c>
      <c r="E216" s="40">
        <f t="shared" si="43"/>
        <v>253.60412341445027</v>
      </c>
      <c r="F216" s="40">
        <f t="shared" si="46"/>
        <v>0.19511440677222508</v>
      </c>
      <c r="G216" s="40">
        <f t="shared" si="47"/>
        <v>1.5768469033069716E-3</v>
      </c>
      <c r="I216" s="36"/>
    </row>
    <row r="217" spans="1:9" x14ac:dyDescent="0.2">
      <c r="A217" s="1">
        <v>5.1840000000000002</v>
      </c>
      <c r="B217" s="15">
        <v>2979.1333330000002</v>
      </c>
      <c r="C217" s="15">
        <v>353.04444439999997</v>
      </c>
      <c r="D217" s="15">
        <v>8.4463398220000006</v>
      </c>
      <c r="E217" s="40">
        <f t="shared" si="43"/>
        <v>253.49050761402879</v>
      </c>
      <c r="F217" s="40">
        <f t="shared" si="46"/>
        <v>0.19657262119007404</v>
      </c>
      <c r="G217" s="40">
        <f t="shared" si="47"/>
        <v>1.5896436184418214E-3</v>
      </c>
      <c r="I217" s="36"/>
    </row>
    <row r="218" spans="1:9" x14ac:dyDescent="0.2">
      <c r="A218" s="1">
        <v>5.2080000000000002</v>
      </c>
      <c r="B218" s="15">
        <v>2941.9555559999999</v>
      </c>
      <c r="C218" s="15">
        <v>347.84444439999999</v>
      </c>
      <c r="D218" s="15">
        <v>8.4575344280000007</v>
      </c>
      <c r="E218" s="40">
        <f t="shared" si="43"/>
        <v>253.32429122477231</v>
      </c>
      <c r="F218" s="40">
        <f t="shared" si="46"/>
        <v>0.19872197871830102</v>
      </c>
      <c r="G218" s="40">
        <f t="shared" si="47"/>
        <v>1.6066489044545315E-3</v>
      </c>
      <c r="I218" s="36"/>
    </row>
    <row r="219" spans="1:9" x14ac:dyDescent="0.2">
      <c r="A219" s="1">
        <v>5.2320000000000002</v>
      </c>
      <c r="B219" s="15">
        <v>2908.2888889999999</v>
      </c>
      <c r="C219" s="15">
        <v>343.1777778</v>
      </c>
      <c r="D219" s="15">
        <v>8.4672388489999992</v>
      </c>
      <c r="E219" s="40">
        <f t="shared" si="43"/>
        <v>253.17999610164378</v>
      </c>
      <c r="F219" s="40">
        <f t="shared" si="46"/>
        <v>0.20066549789833057</v>
      </c>
      <c r="G219" s="40">
        <f t="shared" si="47"/>
        <v>1.6220237701796969E-3</v>
      </c>
      <c r="I219" s="36"/>
    </row>
    <row r="220" spans="1:9" x14ac:dyDescent="0.2">
      <c r="A220" s="1">
        <v>5.2560000000000002</v>
      </c>
      <c r="B220" s="15">
        <v>2871.7111110000001</v>
      </c>
      <c r="C220" s="15">
        <v>338.75555559999998</v>
      </c>
      <c r="D220" s="15">
        <v>8.4782104910000005</v>
      </c>
      <c r="E220" s="40">
        <f t="shared" si="43"/>
        <v>253.01663260297204</v>
      </c>
      <c r="F220" s="40">
        <f t="shared" si="46"/>
        <v>0.2025446092490501</v>
      </c>
      <c r="G220" s="40">
        <f t="shared" si="47"/>
        <v>1.6380704510936645E-3</v>
      </c>
      <c r="I220" s="36"/>
    </row>
    <row r="221" spans="1:9" x14ac:dyDescent="0.2">
      <c r="A221" s="1">
        <v>5.28</v>
      </c>
      <c r="B221" s="15">
        <v>2838.8936170000002</v>
      </c>
      <c r="C221" s="15">
        <v>335.65957450000002</v>
      </c>
      <c r="D221" s="15">
        <v>8.4892982240000006</v>
      </c>
      <c r="E221" s="40">
        <f t="shared" si="43"/>
        <v>252.85130010758132</v>
      </c>
      <c r="F221" s="40">
        <f xml:space="preserve"> E221^2*(2*LN(D221)+H$7)*(1/SQRT(C221)-1/SQRT(B221))/(H$10*SQRT(11*47))</f>
        <v>0.19952937283339228</v>
      </c>
      <c r="G221" s="40">
        <f xml:space="preserve"> E221*(2*LN(D221)+H$7)*(1/SQRT(C221)+1/SQRT(B221))/(H$10*SQRT(11*47))</f>
        <v>1.6161956569841775E-3</v>
      </c>
      <c r="I221" s="36"/>
    </row>
    <row r="222" spans="1:9" x14ac:dyDescent="0.2">
      <c r="A222" s="1">
        <v>5.3040000000000003</v>
      </c>
      <c r="B222" s="15">
        <v>2803.553191</v>
      </c>
      <c r="C222" s="15">
        <v>330.91489360000003</v>
      </c>
      <c r="D222" s="15">
        <v>8.499795701</v>
      </c>
      <c r="E222" s="40">
        <f t="shared" si="43"/>
        <v>252.6945494417389</v>
      </c>
      <c r="F222" s="40">
        <f t="shared" ref="F222:F230" si="48" xml:space="preserve"> E222^2*(2*LN(D222)+H$7)*(1/SQRT(C222)-1/SQRT(B222))/(H$10*SQRT(11*47))</f>
        <v>0.20156589955159623</v>
      </c>
      <c r="G222" s="40">
        <f t="shared" ref="G222:G230" si="49" xml:space="preserve"> E222*(2*LN(D222)+H$7)*(1/SQRT(C222)+1/SQRT(B222))/(H$10*SQRT(11*47))</f>
        <v>1.6326162748645612E-3</v>
      </c>
      <c r="I222" s="36"/>
    </row>
    <row r="223" spans="1:9" x14ac:dyDescent="0.2">
      <c r="A223" s="1">
        <v>5.3280000000000003</v>
      </c>
      <c r="B223" s="15">
        <v>2770.8936170000002</v>
      </c>
      <c r="C223" s="15">
        <v>324.93617019999999</v>
      </c>
      <c r="D223" s="15">
        <v>8.5147019440000005</v>
      </c>
      <c r="E223" s="40">
        <f t="shared" si="43"/>
        <v>252.47160478325563</v>
      </c>
      <c r="F223" s="40">
        <f t="shared" si="48"/>
        <v>0.20450091187615674</v>
      </c>
      <c r="G223" s="40">
        <f t="shared" si="49"/>
        <v>1.6536583406496063E-3</v>
      </c>
      <c r="I223" s="36"/>
    </row>
    <row r="224" spans="1:9" x14ac:dyDescent="0.2">
      <c r="A224" s="1">
        <v>5.3520000000000003</v>
      </c>
      <c r="B224" s="15">
        <v>2736.851064</v>
      </c>
      <c r="C224" s="15">
        <v>320.61702129999998</v>
      </c>
      <c r="D224" s="15">
        <v>8.5274591389999994</v>
      </c>
      <c r="E224" s="40">
        <f t="shared" si="43"/>
        <v>252.28047112737616</v>
      </c>
      <c r="F224" s="40">
        <f t="shared" si="48"/>
        <v>0.20656367242638168</v>
      </c>
      <c r="G224" s="40">
        <f t="shared" si="49"/>
        <v>1.6709431322091438E-3</v>
      </c>
      <c r="I224" s="36"/>
    </row>
    <row r="225" spans="1:17" x14ac:dyDescent="0.2">
      <c r="A225" s="1">
        <v>5.3760000000000003</v>
      </c>
      <c r="B225" s="15">
        <v>2700.5744679999998</v>
      </c>
      <c r="C225" s="15">
        <v>316.23404260000001</v>
      </c>
      <c r="D225" s="15">
        <v>8.5384882560000008</v>
      </c>
      <c r="E225" s="40">
        <f t="shared" si="43"/>
        <v>252.11498626731796</v>
      </c>
      <c r="F225" s="40">
        <f t="shared" si="48"/>
        <v>0.20856240676814328</v>
      </c>
      <c r="G225" s="40">
        <f t="shared" si="49"/>
        <v>1.6879431205034077E-3</v>
      </c>
      <c r="I225" s="36"/>
    </row>
    <row r="226" spans="1:17" x14ac:dyDescent="0.2">
      <c r="A226" s="1">
        <v>5.4</v>
      </c>
      <c r="B226" s="15">
        <v>2667.553191</v>
      </c>
      <c r="C226" s="15">
        <v>311.68085109999998</v>
      </c>
      <c r="D226" s="15">
        <v>8.5519619109999994</v>
      </c>
      <c r="E226" s="40">
        <f t="shared" si="43"/>
        <v>251.91252315919724</v>
      </c>
      <c r="F226" s="40">
        <f t="shared" si="48"/>
        <v>0.21087219306062291</v>
      </c>
      <c r="G226" s="40">
        <f t="shared" si="49"/>
        <v>1.7065536522663613E-3</v>
      </c>
      <c r="I226" s="36"/>
    </row>
    <row r="227" spans="1:17" x14ac:dyDescent="0.2">
      <c r="A227" s="1">
        <v>5.4240000000000004</v>
      </c>
      <c r="B227" s="15">
        <v>2634.2127660000001</v>
      </c>
      <c r="C227" s="15">
        <v>307.80851059999998</v>
      </c>
      <c r="D227" s="15">
        <v>8.5697651510000004</v>
      </c>
      <c r="E227" s="40">
        <f t="shared" si="43"/>
        <v>251.64450550788791</v>
      </c>
      <c r="F227" s="40">
        <f t="shared" si="48"/>
        <v>0.21307562963010937</v>
      </c>
      <c r="G227" s="40">
        <f t="shared" si="49"/>
        <v>1.7262726506704876E-3</v>
      </c>
      <c r="I227" s="36"/>
    </row>
    <row r="228" spans="1:17" x14ac:dyDescent="0.2">
      <c r="A228" s="1">
        <v>5.4480000000000004</v>
      </c>
      <c r="B228" s="15">
        <v>2602.1276600000001</v>
      </c>
      <c r="C228" s="15">
        <v>302.48936170000002</v>
      </c>
      <c r="D228" s="15">
        <v>8.5863841159999996</v>
      </c>
      <c r="E228" s="40">
        <f t="shared" si="43"/>
        <v>251.39381824249628</v>
      </c>
      <c r="F228" s="40">
        <f t="shared" si="48"/>
        <v>0.21605611590276641</v>
      </c>
      <c r="G228" s="40">
        <f t="shared" si="49"/>
        <v>1.7486634613975139E-3</v>
      </c>
      <c r="I228" s="36"/>
    </row>
    <row r="229" spans="1:17" x14ac:dyDescent="0.2">
      <c r="A229" s="1">
        <v>5.4720000000000004</v>
      </c>
      <c r="B229" s="15">
        <v>2567.5106380000002</v>
      </c>
      <c r="C229" s="15">
        <v>298.61702129999998</v>
      </c>
      <c r="D229" s="15">
        <v>8.5984111179999996</v>
      </c>
      <c r="E229" s="40">
        <f t="shared" si="43"/>
        <v>251.21210434803331</v>
      </c>
      <c r="F229" s="40">
        <f t="shared" si="48"/>
        <v>0.21802098360751879</v>
      </c>
      <c r="G229" s="40">
        <f t="shared" si="49"/>
        <v>1.7661890856660476E-3</v>
      </c>
      <c r="I229" s="36"/>
    </row>
    <row r="230" spans="1:17" x14ac:dyDescent="0.2">
      <c r="A230" s="1">
        <v>5.4960000000000004</v>
      </c>
      <c r="B230" s="15">
        <v>2536.3404260000002</v>
      </c>
      <c r="C230" s="15">
        <v>295.06382980000001</v>
      </c>
      <c r="D230" s="15">
        <v>8.6095481839999994</v>
      </c>
      <c r="E230" s="40">
        <f t="shared" si="43"/>
        <v>251.0436204851795</v>
      </c>
      <c r="F230" s="40">
        <f t="shared" si="48"/>
        <v>0.21986844076662998</v>
      </c>
      <c r="G230" s="40">
        <f t="shared" si="49"/>
        <v>1.7825188418442834E-3</v>
      </c>
      <c r="I230" s="36"/>
    </row>
    <row r="231" spans="1:17" x14ac:dyDescent="0.2">
      <c r="A231" s="1">
        <v>5.52</v>
      </c>
      <c r="B231" s="15">
        <v>2509.653061</v>
      </c>
      <c r="C231" s="15">
        <v>290.95918369999998</v>
      </c>
      <c r="D231" s="15">
        <v>8.6213244850000006</v>
      </c>
      <c r="E231" s="40">
        <f t="shared" si="43"/>
        <v>250.86524405411376</v>
      </c>
      <c r="F231" s="40">
        <f xml:space="preserve"> E231^2*(2*LN(D231)+H$7)*(1/SQRT(C231)-1/SQRT(B231))/(H$10*SQRT(11*49))</f>
        <v>0.21761350354108933</v>
      </c>
      <c r="G231" s="40">
        <f xml:space="preserve"> E231*(2*LN(D231)+H$7)*(1/SQRT(C231)+1/SQRT(B231))/(H$10*SQRT(11*49))</f>
        <v>1.7631581058559537E-3</v>
      </c>
      <c r="I231" s="36"/>
    </row>
    <row r="232" spans="1:17" x14ac:dyDescent="0.2">
      <c r="A232" s="1">
        <v>5.5439999999999996</v>
      </c>
      <c r="B232" s="15">
        <v>2480.0204079999999</v>
      </c>
      <c r="C232" s="15">
        <v>286.59183669999999</v>
      </c>
      <c r="D232" s="15">
        <v>8.6320024909999997</v>
      </c>
      <c r="E232" s="40">
        <f t="shared" si="43"/>
        <v>250.70330936182987</v>
      </c>
      <c r="F232" s="40">
        <f t="shared" ref="F232:F240" si="50" xml:space="preserve"> E232^2*(2*LN(D232)+H$7)*(1/SQRT(C232)-1/SQRT(B232))/(H$10*SQRT(11*49))</f>
        <v>0.21996944079975689</v>
      </c>
      <c r="G232" s="40">
        <f t="shared" ref="G232:G240" si="51" xml:space="preserve"> E232*(2*LN(D232)+H$7)*(1/SQRT(C232)+1/SQRT(B232))/(H$10*SQRT(11*49))</f>
        <v>1.78117161803036E-3</v>
      </c>
      <c r="I232" s="36"/>
    </row>
    <row r="233" spans="1:17" x14ac:dyDescent="0.2">
      <c r="A233" s="1">
        <v>5.5679999999999996</v>
      </c>
      <c r="B233" s="15">
        <v>2449.346939</v>
      </c>
      <c r="C233" s="15">
        <v>283</v>
      </c>
      <c r="D233" s="15">
        <v>8.6469047529999994</v>
      </c>
      <c r="E233" s="40">
        <f t="shared" si="43"/>
        <v>250.47700946815362</v>
      </c>
      <c r="F233" s="40">
        <f t="shared" si="50"/>
        <v>0.22209614377693568</v>
      </c>
      <c r="G233" s="40">
        <f t="shared" si="51"/>
        <v>1.7999017240321652E-3</v>
      </c>
      <c r="I233" s="36"/>
    </row>
    <row r="234" spans="1:17" x14ac:dyDescent="0.2">
      <c r="A234" s="1">
        <v>5.5919999999999996</v>
      </c>
      <c r="B234" s="15">
        <v>2418.7346940000002</v>
      </c>
      <c r="C234" s="15">
        <v>279.30612239999999</v>
      </c>
      <c r="D234" s="15">
        <v>8.6580690679999996</v>
      </c>
      <c r="E234" s="40">
        <f t="shared" si="43"/>
        <v>250.30724513780075</v>
      </c>
      <c r="F234" s="40">
        <f t="shared" si="50"/>
        <v>0.22413546117060379</v>
      </c>
      <c r="G234" s="40">
        <f t="shared" si="51"/>
        <v>1.8172684014036893E-3</v>
      </c>
      <c r="I234" s="36"/>
    </row>
    <row r="235" spans="1:17" s="17" customFormat="1" x14ac:dyDescent="0.2">
      <c r="A235" s="20">
        <v>5.6159999999999997</v>
      </c>
      <c r="B235" s="21">
        <v>2390.5102040000002</v>
      </c>
      <c r="C235" s="21">
        <v>276.0816327</v>
      </c>
      <c r="D235" s="21">
        <v>8.6694132499999998</v>
      </c>
      <c r="E235" s="47">
        <f t="shared" si="43"/>
        <v>250.13454983570057</v>
      </c>
      <c r="F235" s="47">
        <f t="shared" si="50"/>
        <v>0.22598475198828927</v>
      </c>
      <c r="G235" s="47">
        <f t="shared" si="51"/>
        <v>1.8336159947757193E-3</v>
      </c>
      <c r="H235" s="48"/>
      <c r="I235" s="37"/>
      <c r="J235" s="38"/>
      <c r="K235" s="25"/>
      <c r="L235" s="25"/>
      <c r="M235" s="22"/>
      <c r="N235" s="22"/>
      <c r="P235" s="41"/>
      <c r="Q235" s="18"/>
    </row>
    <row r="236" spans="1:17" x14ac:dyDescent="0.2">
      <c r="A236" s="1">
        <v>5.64</v>
      </c>
      <c r="B236" s="15">
        <v>2363.8979589999999</v>
      </c>
      <c r="C236" s="15">
        <v>272.67346939999999</v>
      </c>
      <c r="D236" s="15">
        <v>8.680722201</v>
      </c>
      <c r="E236" s="40">
        <f t="shared" si="43"/>
        <v>249.96219756931868</v>
      </c>
      <c r="F236" s="40">
        <f t="shared" si="50"/>
        <v>0.22801418163294446</v>
      </c>
      <c r="G236" s="40">
        <f t="shared" si="51"/>
        <v>1.8504861901427467E-3</v>
      </c>
      <c r="I236" s="36"/>
    </row>
    <row r="237" spans="1:17" x14ac:dyDescent="0.2">
      <c r="A237" s="1">
        <v>5.6639999999999997</v>
      </c>
      <c r="B237" s="15">
        <v>2336.693878</v>
      </c>
      <c r="C237" s="15">
        <v>269.32653060000001</v>
      </c>
      <c r="D237" s="15">
        <v>8.6912368329999996</v>
      </c>
      <c r="E237" s="40">
        <f t="shared" si="43"/>
        <v>249.80178071196516</v>
      </c>
      <c r="F237" s="40">
        <f t="shared" si="50"/>
        <v>0.22998344697090364</v>
      </c>
      <c r="G237" s="40">
        <f t="shared" si="51"/>
        <v>1.8671107733906087E-3</v>
      </c>
      <c r="I237" s="36"/>
    </row>
    <row r="238" spans="1:17" x14ac:dyDescent="0.2">
      <c r="A238" s="1">
        <v>5.6879999999999997</v>
      </c>
      <c r="B238" s="15">
        <v>2312.3673469999999</v>
      </c>
      <c r="C238" s="15">
        <v>265.12244900000002</v>
      </c>
      <c r="D238" s="15">
        <v>8.7021983130000002</v>
      </c>
      <c r="E238" s="40">
        <f t="shared" si="43"/>
        <v>249.63437468311662</v>
      </c>
      <c r="F238" s="40">
        <f t="shared" si="50"/>
        <v>0.23264748663898019</v>
      </c>
      <c r="G238" s="40">
        <f t="shared" si="51"/>
        <v>1.8861952108606304E-3</v>
      </c>
      <c r="I238" s="36"/>
    </row>
    <row r="239" spans="1:17" x14ac:dyDescent="0.2">
      <c r="A239" s="1">
        <v>5.7119999999999997</v>
      </c>
      <c r="B239" s="15">
        <v>2287.2448979999999</v>
      </c>
      <c r="C239" s="15">
        <v>262.14285710000001</v>
      </c>
      <c r="D239" s="15">
        <v>8.7120888319999992</v>
      </c>
      <c r="E239" s="40">
        <f t="shared" si="43"/>
        <v>249.48317646291022</v>
      </c>
      <c r="F239" s="40">
        <f t="shared" si="50"/>
        <v>0.23447055974661979</v>
      </c>
      <c r="G239" s="40">
        <f t="shared" si="51"/>
        <v>1.9018527121284173E-3</v>
      </c>
      <c r="I239" s="36"/>
    </row>
    <row r="240" spans="1:17" x14ac:dyDescent="0.2">
      <c r="A240" s="1">
        <v>5.7359999999999998</v>
      </c>
      <c r="B240" s="15">
        <v>2260.4489800000001</v>
      </c>
      <c r="C240" s="15">
        <v>259.14285710000001</v>
      </c>
      <c r="D240" s="15">
        <v>8.7262388200000007</v>
      </c>
      <c r="E240" s="40">
        <f t="shared" si="43"/>
        <v>249.26662298108315</v>
      </c>
      <c r="F240" s="40">
        <f t="shared" si="50"/>
        <v>0.23649585377340904</v>
      </c>
      <c r="G240" s="40">
        <f t="shared" si="51"/>
        <v>1.9201484118699169E-3</v>
      </c>
      <c r="I240" s="36"/>
    </row>
    <row r="241" spans="1:9" x14ac:dyDescent="0.2">
      <c r="A241" s="1">
        <v>5.76</v>
      </c>
      <c r="B241" s="15">
        <v>2236.8431369999998</v>
      </c>
      <c r="C241" s="15">
        <v>256.50980390000001</v>
      </c>
      <c r="D241" s="15">
        <v>8.7427387450000005</v>
      </c>
      <c r="E241" s="40">
        <f t="shared" si="43"/>
        <v>249.01375645626754</v>
      </c>
      <c r="F241" s="40">
        <f xml:space="preserve"> E241^2*(2*LN(D241)+H$7)*(1/SQRT(C241)-1/SQRT(B241))/(H$10*SQRT(11*51))</f>
        <v>0.2337658473553936</v>
      </c>
      <c r="G241" s="40">
        <f xml:space="preserve"> E241*(2*LN(D241)+H$7)*(1/SQRT(C241)+1/SQRT(B241))/(H$10*SQRT(11*51))</f>
        <v>1.9001177205677563E-3</v>
      </c>
      <c r="I241" s="36"/>
    </row>
    <row r="242" spans="1:9" x14ac:dyDescent="0.2">
      <c r="A242" s="1">
        <v>5.7839999999999998</v>
      </c>
      <c r="B242" s="15">
        <v>2211.8431369999998</v>
      </c>
      <c r="C242" s="15">
        <v>253.0392157</v>
      </c>
      <c r="D242" s="15">
        <v>8.7598358810000008</v>
      </c>
      <c r="E242" s="40">
        <f t="shared" si="43"/>
        <v>248.7513506911327</v>
      </c>
      <c r="F242" s="40">
        <f t="shared" ref="F242:F250" si="52" xml:space="preserve"> E242^2*(2*LN(D242)+H$7)*(1/SQRT(C242)-1/SQRT(B242))/(H$10*SQRT(11*51))</f>
        <v>0.23631710727397306</v>
      </c>
      <c r="G242" s="40">
        <f t="shared" ref="G242:G250" si="53" xml:space="preserve"> E242*(2*LN(D242)+H$7)*(1/SQRT(C242)+1/SQRT(B242))/(H$10*SQRT(11*51))</f>
        <v>1.921130806250809E-3</v>
      </c>
      <c r="I242" s="36"/>
    </row>
    <row r="243" spans="1:9" x14ac:dyDescent="0.2">
      <c r="A243" s="1">
        <v>5.8079999999999998</v>
      </c>
      <c r="B243" s="15">
        <v>2185.4313729999999</v>
      </c>
      <c r="C243" s="15">
        <v>249.0784314</v>
      </c>
      <c r="D243" s="15">
        <v>8.7774643920000006</v>
      </c>
      <c r="E243" s="40">
        <f t="shared" si="43"/>
        <v>248.48038842053808</v>
      </c>
      <c r="F243" s="40">
        <f t="shared" si="52"/>
        <v>0.2392514765855446</v>
      </c>
      <c r="G243" s="40">
        <f t="shared" si="53"/>
        <v>1.9443130335125962E-3</v>
      </c>
      <c r="I243" s="36"/>
    </row>
    <row r="244" spans="1:9" x14ac:dyDescent="0.2">
      <c r="A244" s="1">
        <v>5.8319999999999999</v>
      </c>
      <c r="B244" s="15">
        <v>2158.6274509999998</v>
      </c>
      <c r="C244" s="15">
        <v>246.3137255</v>
      </c>
      <c r="D244" s="15">
        <v>8.789339644</v>
      </c>
      <c r="E244" s="40">
        <f t="shared" si="43"/>
        <v>248.29763395357034</v>
      </c>
      <c r="F244" s="40">
        <f t="shared" si="52"/>
        <v>0.24107792724382943</v>
      </c>
      <c r="G244" s="40">
        <f t="shared" si="53"/>
        <v>1.9614791231730619E-3</v>
      </c>
      <c r="I244" s="36"/>
    </row>
    <row r="245" spans="1:9" x14ac:dyDescent="0.2">
      <c r="A245" s="1">
        <v>5.8559999999999999</v>
      </c>
      <c r="B245" s="15">
        <v>2132.6470589999999</v>
      </c>
      <c r="C245" s="15">
        <v>241.9215686</v>
      </c>
      <c r="D245" s="15">
        <v>8.8021613199999997</v>
      </c>
      <c r="E245" s="40">
        <f t="shared" si="43"/>
        <v>248.10011697899307</v>
      </c>
      <c r="F245" s="40">
        <f t="shared" si="52"/>
        <v>0.2442272450873563</v>
      </c>
      <c r="G245" s="40">
        <f t="shared" si="53"/>
        <v>1.9842363682843495E-3</v>
      </c>
      <c r="I245" s="36"/>
    </row>
    <row r="246" spans="1:9" x14ac:dyDescent="0.2">
      <c r="A246" s="1">
        <v>5.88</v>
      </c>
      <c r="B246" s="15">
        <v>2109.8627449999999</v>
      </c>
      <c r="C246" s="15">
        <v>238.66666670000001</v>
      </c>
      <c r="D246" s="15">
        <v>8.8149592040000009</v>
      </c>
      <c r="E246" s="40">
        <f t="shared" si="43"/>
        <v>247.90276630530258</v>
      </c>
      <c r="F246" s="40">
        <f t="shared" si="52"/>
        <v>0.24666688944461609</v>
      </c>
      <c r="G246" s="40">
        <f t="shared" si="53"/>
        <v>2.0035188082148285E-3</v>
      </c>
      <c r="I246" s="36"/>
    </row>
    <row r="247" spans="1:9" x14ac:dyDescent="0.2">
      <c r="A247" s="1">
        <v>5.9039999999999999</v>
      </c>
      <c r="B247" s="15">
        <v>2085.1372550000001</v>
      </c>
      <c r="C247" s="15">
        <v>235.41176469999999</v>
      </c>
      <c r="D247" s="15">
        <v>8.8271699639999994</v>
      </c>
      <c r="E247" s="40">
        <f t="shared" si="43"/>
        <v>247.7142869350408</v>
      </c>
      <c r="F247" s="40">
        <f t="shared" si="52"/>
        <v>0.24906557498546525</v>
      </c>
      <c r="G247" s="40">
        <f t="shared" si="53"/>
        <v>2.0230503648068338E-3</v>
      </c>
      <c r="I247" s="36"/>
    </row>
    <row r="248" spans="1:9" x14ac:dyDescent="0.2">
      <c r="A248" s="1">
        <v>5.9279999999999999</v>
      </c>
      <c r="B248" s="15">
        <v>2059.9215690000001</v>
      </c>
      <c r="C248" s="15">
        <v>232.2352941</v>
      </c>
      <c r="D248" s="15">
        <v>8.8396656799999995</v>
      </c>
      <c r="E248" s="40">
        <f t="shared" si="43"/>
        <v>247.52122860311667</v>
      </c>
      <c r="F248" s="40">
        <f t="shared" si="52"/>
        <v>0.25144334675754776</v>
      </c>
      <c r="G248" s="40">
        <f t="shared" si="53"/>
        <v>2.042859659525058E-3</v>
      </c>
      <c r="I248" s="36"/>
    </row>
    <row r="249" spans="1:9" x14ac:dyDescent="0.2">
      <c r="A249" s="1">
        <v>5.952</v>
      </c>
      <c r="B249" s="15">
        <v>2034.8627449999999</v>
      </c>
      <c r="C249" s="15">
        <v>229.86274510000001</v>
      </c>
      <c r="D249" s="15">
        <v>8.8470677450000004</v>
      </c>
      <c r="E249" s="40">
        <f t="shared" si="43"/>
        <v>247.40678247130273</v>
      </c>
      <c r="F249" s="40">
        <f t="shared" si="52"/>
        <v>0.25296084713751343</v>
      </c>
      <c r="G249" s="40">
        <f t="shared" si="53"/>
        <v>2.0576743949907031E-3</v>
      </c>
      <c r="I249" s="36"/>
    </row>
    <row r="250" spans="1:9" x14ac:dyDescent="0.2">
      <c r="A250" s="1">
        <v>5.976</v>
      </c>
      <c r="B250" s="15">
        <v>2012.9803919999999</v>
      </c>
      <c r="C250" s="15">
        <v>227.0392157</v>
      </c>
      <c r="D250" s="15">
        <v>8.8563375020000006</v>
      </c>
      <c r="E250" s="40">
        <f t="shared" si="43"/>
        <v>247.26337209200105</v>
      </c>
      <c r="F250" s="40">
        <f t="shared" si="52"/>
        <v>0.25506648196936271</v>
      </c>
      <c r="G250" s="40">
        <f t="shared" si="53"/>
        <v>2.0747893200010106E-3</v>
      </c>
      <c r="I250" s="36"/>
    </row>
    <row r="251" spans="1:9" x14ac:dyDescent="0.2">
      <c r="A251" s="1">
        <v>6</v>
      </c>
      <c r="B251" s="15">
        <v>1993.132075</v>
      </c>
      <c r="C251" s="15">
        <v>224.86792449999999</v>
      </c>
      <c r="D251" s="15">
        <v>8.859999706</v>
      </c>
      <c r="E251" s="40">
        <f t="shared" si="43"/>
        <v>247.20668855220185</v>
      </c>
      <c r="F251" s="40">
        <f xml:space="preserve"> E251^2*(2*LN(D251)+H$7)*(1/SQRT(C251)-1/SQRT(B251))/(H$10*SQRT(11*53))</f>
        <v>0.25156348881244056</v>
      </c>
      <c r="G251" s="40">
        <f xml:space="preserve"> E251*(2*LN(D251)+H$7)*(1/SQRT(C251)+1/SQRT(B251))/(H$10*SQRT(11*53))</f>
        <v>2.0469962311051122E-3</v>
      </c>
      <c r="I251" s="36"/>
    </row>
    <row r="252" spans="1:9" x14ac:dyDescent="0.2">
      <c r="A252" s="1">
        <v>6.024</v>
      </c>
      <c r="B252" s="15">
        <v>1968.5660379999999</v>
      </c>
      <c r="C252" s="15">
        <v>222.32075470000001</v>
      </c>
      <c r="D252" s="15">
        <v>8.8620021050000002</v>
      </c>
      <c r="E252" s="40">
        <f t="shared" si="43"/>
        <v>247.1756891874814</v>
      </c>
      <c r="F252" s="40">
        <f t="shared" ref="F252:F260" si="54" xml:space="preserve"> E252^2*(2*LN(D252)+H$7)*(1/SQRT(C252)-1/SQRT(B252))/(H$10*SQRT(11*53))</f>
        <v>0.25302905846828777</v>
      </c>
      <c r="G252" s="40">
        <f t="shared" ref="G252:G260" si="55" xml:space="preserve"> E252*(2*LN(D252)+H$7)*(1/SQRT(C252)+1/SQRT(B252))/(H$10*SQRT(11*53))</f>
        <v>2.059967647651081E-3</v>
      </c>
      <c r="I252" s="36"/>
    </row>
    <row r="253" spans="1:9" x14ac:dyDescent="0.2">
      <c r="A253" s="1">
        <v>6.048</v>
      </c>
      <c r="B253" s="15">
        <v>1946.415094</v>
      </c>
      <c r="C253" s="15">
        <v>219.2264151</v>
      </c>
      <c r="D253" s="15">
        <v>8.861842373</v>
      </c>
      <c r="E253" s="40">
        <f t="shared" si="43"/>
        <v>247.17816217854545</v>
      </c>
      <c r="F253" s="40">
        <f t="shared" si="54"/>
        <v>0.25497503960147522</v>
      </c>
      <c r="G253" s="40">
        <f t="shared" si="55"/>
        <v>2.0736691497030921E-3</v>
      </c>
      <c r="I253" s="36"/>
    </row>
    <row r="254" spans="1:9" x14ac:dyDescent="0.2">
      <c r="A254" s="1">
        <v>6.0720000000000001</v>
      </c>
      <c r="B254" s="15">
        <v>1922.8113209999999</v>
      </c>
      <c r="C254" s="15">
        <v>217.13207550000001</v>
      </c>
      <c r="D254" s="15">
        <v>8.8627187000000003</v>
      </c>
      <c r="E254" s="40">
        <f t="shared" si="43"/>
        <v>247.16459442791219</v>
      </c>
      <c r="F254" s="40">
        <f t="shared" si="54"/>
        <v>0.25607454727667772</v>
      </c>
      <c r="G254" s="40">
        <f t="shared" si="55"/>
        <v>2.0847775874282266E-3</v>
      </c>
      <c r="I254" s="36"/>
    </row>
    <row r="255" spans="1:9" x14ac:dyDescent="0.2">
      <c r="A255" s="1">
        <v>6.0960000000000001</v>
      </c>
      <c r="B255" s="15">
        <v>1901.9433959999999</v>
      </c>
      <c r="C255" s="15">
        <v>214.5283019</v>
      </c>
      <c r="D255" s="15">
        <v>8.8678095979999991</v>
      </c>
      <c r="E255" s="40">
        <f t="shared" si="43"/>
        <v>247.08575786621458</v>
      </c>
      <c r="F255" s="40">
        <f t="shared" si="54"/>
        <v>0.25793961146622929</v>
      </c>
      <c r="G255" s="40">
        <f t="shared" si="55"/>
        <v>2.0997154610502416E-3</v>
      </c>
      <c r="I255" s="36"/>
    </row>
    <row r="256" spans="1:9" x14ac:dyDescent="0.2">
      <c r="A256" s="1">
        <v>6.12</v>
      </c>
      <c r="B256" s="15">
        <v>1878.584906</v>
      </c>
      <c r="C256" s="15">
        <v>212.13207550000001</v>
      </c>
      <c r="D256" s="15">
        <v>8.8718136669999996</v>
      </c>
      <c r="E256" s="40">
        <f t="shared" si="43"/>
        <v>247.02373189260402</v>
      </c>
      <c r="F256" s="40">
        <f t="shared" si="54"/>
        <v>0.25950831733211377</v>
      </c>
      <c r="G256" s="40">
        <f t="shared" si="55"/>
        <v>2.113915914466464E-3</v>
      </c>
      <c r="I256" s="36"/>
    </row>
    <row r="257" spans="1:9" x14ac:dyDescent="0.2">
      <c r="A257" s="1">
        <v>6.1440000000000001</v>
      </c>
      <c r="B257" s="15">
        <v>1858.2264150000001</v>
      </c>
      <c r="C257" s="15">
        <v>209.67924529999999</v>
      </c>
      <c r="D257" s="15">
        <v>8.8758049959999994</v>
      </c>
      <c r="E257" s="40">
        <f t="shared" si="43"/>
        <v>246.96188604643581</v>
      </c>
      <c r="F257" s="40">
        <f t="shared" si="54"/>
        <v>0.2612600537820633</v>
      </c>
      <c r="G257" s="40">
        <f t="shared" si="55"/>
        <v>2.1281267211004764E-3</v>
      </c>
      <c r="I257" s="36"/>
    </row>
    <row r="258" spans="1:9" x14ac:dyDescent="0.2">
      <c r="A258" s="1">
        <v>6.1680000000000001</v>
      </c>
      <c r="B258" s="15">
        <v>1835.792453</v>
      </c>
      <c r="C258" s="15">
        <v>207.30188680000001</v>
      </c>
      <c r="D258" s="15">
        <v>8.8826516729999998</v>
      </c>
      <c r="E258" s="40">
        <f t="shared" si="43"/>
        <v>246.85575675086466</v>
      </c>
      <c r="F258" s="40">
        <f t="shared" si="54"/>
        <v>0.26303077027858418</v>
      </c>
      <c r="G258" s="40">
        <f t="shared" si="55"/>
        <v>2.1440750301835406E-3</v>
      </c>
      <c r="I258" s="36"/>
    </row>
    <row r="259" spans="1:9" x14ac:dyDescent="0.2">
      <c r="A259" s="1">
        <v>6.1920000000000002</v>
      </c>
      <c r="B259" s="15">
        <v>1814.792453</v>
      </c>
      <c r="C259" s="15">
        <v>204.37735850000001</v>
      </c>
      <c r="D259" s="15">
        <v>8.8899989690000005</v>
      </c>
      <c r="E259" s="40">
        <f t="shared" ref="E259:E322" si="56" xml:space="preserve"> H$10/((LN(D259))^2+H$7*LN(D259)+H$4)</f>
        <v>246.74181228658134</v>
      </c>
      <c r="F259" s="40">
        <f t="shared" si="54"/>
        <v>0.26543843766538722</v>
      </c>
      <c r="G259" s="40">
        <f t="shared" si="55"/>
        <v>2.1624866989911826E-3</v>
      </c>
      <c r="I259" s="36"/>
    </row>
    <row r="260" spans="1:9" x14ac:dyDescent="0.2">
      <c r="A260" s="1">
        <v>6.2160000000000002</v>
      </c>
      <c r="B260" s="15">
        <v>1794.9811319999999</v>
      </c>
      <c r="C260" s="15">
        <v>201.490566</v>
      </c>
      <c r="D260" s="15">
        <v>8.9051104520000006</v>
      </c>
      <c r="E260" s="40">
        <f t="shared" si="56"/>
        <v>246.50728185442262</v>
      </c>
      <c r="F260" s="40">
        <f t="shared" si="54"/>
        <v>0.26827569430035358</v>
      </c>
      <c r="G260" s="40">
        <f t="shared" si="55"/>
        <v>2.1849972797381751E-3</v>
      </c>
      <c r="I260" s="36"/>
    </row>
    <row r="261" spans="1:9" x14ac:dyDescent="0.2">
      <c r="A261" s="1">
        <v>6.24</v>
      </c>
      <c r="B261" s="15">
        <v>1776.5454549999999</v>
      </c>
      <c r="C261" s="15">
        <v>199.3818182</v>
      </c>
      <c r="D261" s="15">
        <v>8.9227390409999998</v>
      </c>
      <c r="E261" s="40">
        <f t="shared" si="56"/>
        <v>246.23339377683308</v>
      </c>
      <c r="F261" s="40">
        <f xml:space="preserve"> E261^2*(2*LN(D261)+H$7)*(1/SQRT(C261)-1/SQRT(B261))/(H$10*SQRT(11*55))</f>
        <v>0.26557924177542308</v>
      </c>
      <c r="G261" s="40">
        <f xml:space="preserve"> E261*(2*LN(D261)+H$7)*(1/SQRT(C261)+1/SQRT(B261))/(H$10*SQRT(11*55))</f>
        <v>2.1652806637538448E-3</v>
      </c>
      <c r="I261" s="36"/>
    </row>
    <row r="262" spans="1:9" x14ac:dyDescent="0.2">
      <c r="A262" s="1">
        <v>6.2640000000000002</v>
      </c>
      <c r="B262" s="15">
        <v>1755.5818180000001</v>
      </c>
      <c r="C262" s="15">
        <v>197.0909091</v>
      </c>
      <c r="D262" s="15">
        <v>8.9420027569999991</v>
      </c>
      <c r="E262" s="40">
        <f t="shared" si="56"/>
        <v>245.9337536359248</v>
      </c>
      <c r="F262" s="40">
        <f t="shared" ref="F262:F270" si="57" xml:space="preserve"> E262^2*(2*LN(D262)+H$7)*(1/SQRT(C262)-1/SQRT(B262))/(H$10*SQRT(11*55))</f>
        <v>0.26799264958007557</v>
      </c>
      <c r="G262" s="40">
        <f t="shared" ref="G262:G270" si="58" xml:space="preserve"> E262*(2*LN(D262)+H$7)*(1/SQRT(C262)+1/SQRT(B262))/(H$10*SQRT(11*55))</f>
        <v>2.1878785037025266E-3</v>
      </c>
      <c r="I262" s="36"/>
    </row>
    <row r="263" spans="1:9" x14ac:dyDescent="0.2">
      <c r="A263" s="1">
        <v>6.2880000000000003</v>
      </c>
      <c r="B263" s="15">
        <v>1735.6545450000001</v>
      </c>
      <c r="C263" s="15">
        <v>194.36363639999999</v>
      </c>
      <c r="D263" s="15">
        <v>8.9601010460000001</v>
      </c>
      <c r="E263" s="40">
        <f t="shared" si="56"/>
        <v>245.65192226865616</v>
      </c>
      <c r="F263" s="40">
        <f t="shared" si="57"/>
        <v>0.27087524352700004</v>
      </c>
      <c r="G263" s="40">
        <f t="shared" si="58"/>
        <v>2.2118470772018724E-3</v>
      </c>
      <c r="I263" s="36"/>
    </row>
    <row r="264" spans="1:9" x14ac:dyDescent="0.2">
      <c r="A264" s="1">
        <v>6.3120000000000003</v>
      </c>
      <c r="B264" s="15">
        <v>1716.4545450000001</v>
      </c>
      <c r="C264" s="15">
        <v>191.58181819999999</v>
      </c>
      <c r="D264" s="15">
        <v>8.9780644869999993</v>
      </c>
      <c r="E264" s="40">
        <f t="shared" si="56"/>
        <v>245.37189647371284</v>
      </c>
      <c r="F264" s="40">
        <f t="shared" si="57"/>
        <v>0.27388916566664373</v>
      </c>
      <c r="G264" s="40">
        <f t="shared" si="58"/>
        <v>2.2362366284728995E-3</v>
      </c>
      <c r="I264" s="36"/>
    </row>
    <row r="265" spans="1:9" x14ac:dyDescent="0.2">
      <c r="A265" s="1">
        <v>6.3360000000000003</v>
      </c>
      <c r="B265" s="15">
        <v>1699.363636</v>
      </c>
      <c r="C265" s="15">
        <v>188.36363639999999</v>
      </c>
      <c r="D265" s="15">
        <v>8.9939300539999998</v>
      </c>
      <c r="E265" s="40">
        <f t="shared" si="56"/>
        <v>245.12433854588753</v>
      </c>
      <c r="F265" s="40">
        <f t="shared" si="57"/>
        <v>0.27743007110265205</v>
      </c>
      <c r="G265" s="40">
        <f t="shared" si="58"/>
        <v>2.2615430541996183E-3</v>
      </c>
      <c r="I265" s="36"/>
    </row>
    <row r="266" spans="1:9" x14ac:dyDescent="0.2">
      <c r="A266" s="1">
        <v>6.36</v>
      </c>
      <c r="B266" s="15">
        <v>1679.981818</v>
      </c>
      <c r="C266" s="15">
        <v>185.43636359999999</v>
      </c>
      <c r="D266" s="15">
        <v>9.0090252920000005</v>
      </c>
      <c r="E266" s="40">
        <f t="shared" si="56"/>
        <v>244.88860271180693</v>
      </c>
      <c r="F266" s="40">
        <f t="shared" si="57"/>
        <v>0.28059869553726724</v>
      </c>
      <c r="G266" s="40">
        <f t="shared" si="58"/>
        <v>2.2859887856237948E-3</v>
      </c>
      <c r="I266" s="36"/>
    </row>
    <row r="267" spans="1:9" x14ac:dyDescent="0.2">
      <c r="A267" s="1">
        <v>6.3840000000000003</v>
      </c>
      <c r="B267" s="15">
        <v>1660.036364</v>
      </c>
      <c r="C267" s="15">
        <v>183.0727273</v>
      </c>
      <c r="D267" s="15">
        <v>9.0266558969999995</v>
      </c>
      <c r="E267" s="40">
        <f t="shared" si="56"/>
        <v>244.61303761631032</v>
      </c>
      <c r="F267" s="40">
        <f t="shared" si="57"/>
        <v>0.28327533746922812</v>
      </c>
      <c r="G267" s="40">
        <f t="shared" si="58"/>
        <v>2.3096316212175422E-3</v>
      </c>
      <c r="I267" s="36"/>
    </row>
    <row r="268" spans="1:9" x14ac:dyDescent="0.2">
      <c r="A268" s="1">
        <v>6.4080000000000004</v>
      </c>
      <c r="B268" s="15">
        <v>1641.745455</v>
      </c>
      <c r="C268" s="15">
        <v>181.18181820000001</v>
      </c>
      <c r="D268" s="15">
        <v>9.0505258049999995</v>
      </c>
      <c r="E268" s="40">
        <f t="shared" si="56"/>
        <v>244.23956519977168</v>
      </c>
      <c r="F268" s="40">
        <f t="shared" si="57"/>
        <v>0.28578636502615973</v>
      </c>
      <c r="G268" s="40">
        <f t="shared" si="58"/>
        <v>2.3342752290943561E-3</v>
      </c>
      <c r="I268" s="36"/>
    </row>
    <row r="269" spans="1:9" x14ac:dyDescent="0.2">
      <c r="A269" s="1">
        <v>6.4320000000000004</v>
      </c>
      <c r="B269" s="15">
        <v>1623</v>
      </c>
      <c r="C269" s="15">
        <v>179.27272730000001</v>
      </c>
      <c r="D269" s="15">
        <v>9.0738510019999996</v>
      </c>
      <c r="E269" s="40">
        <f t="shared" si="56"/>
        <v>243.87420609812409</v>
      </c>
      <c r="F269" s="40">
        <f t="shared" si="57"/>
        <v>0.28829070471466217</v>
      </c>
      <c r="G269" s="40">
        <f t="shared" si="58"/>
        <v>2.3590430446793651E-3</v>
      </c>
      <c r="I269" s="36"/>
    </row>
    <row r="270" spans="1:9" x14ac:dyDescent="0.2">
      <c r="A270" s="1">
        <v>6.4560000000000004</v>
      </c>
      <c r="B270" s="15">
        <v>1605.5454549999999</v>
      </c>
      <c r="C270" s="15">
        <v>177.32727270000001</v>
      </c>
      <c r="D270" s="15">
        <v>9.0964219160000006</v>
      </c>
      <c r="E270" s="40">
        <f t="shared" si="56"/>
        <v>243.52029789998826</v>
      </c>
      <c r="F270" s="40">
        <f t="shared" si="57"/>
        <v>0.29088163849655641</v>
      </c>
      <c r="G270" s="40">
        <f t="shared" si="58"/>
        <v>2.3836157917818688E-3</v>
      </c>
      <c r="I270" s="36"/>
    </row>
    <row r="271" spans="1:9" x14ac:dyDescent="0.2">
      <c r="A271" s="1">
        <v>6.48</v>
      </c>
      <c r="B271" s="15">
        <v>1590.7543860000001</v>
      </c>
      <c r="C271" s="15">
        <v>175.2982456</v>
      </c>
      <c r="D271" s="15">
        <v>9.1153911779999994</v>
      </c>
      <c r="E271" s="40">
        <f t="shared" si="56"/>
        <v>243.22260094075673</v>
      </c>
      <c r="F271" s="40">
        <f xml:space="preserve"> E271^2*(2*LN(D271)+H$7)*(1/SQRT(C271)-1/SQRT(B271))/(H$10*SQRT(11*57))</f>
        <v>0.28836780376466753</v>
      </c>
      <c r="G271" s="40">
        <f xml:space="preserve"> E271*(2*LN(D271)+H$7)*(1/SQRT(C271)+1/SQRT(B271))/(H$10*SQRT(11*57))</f>
        <v>2.3639193162305894E-3</v>
      </c>
      <c r="I271" s="36"/>
    </row>
    <row r="272" spans="1:9" x14ac:dyDescent="0.2">
      <c r="A272" s="1">
        <v>6.5039999999999996</v>
      </c>
      <c r="B272" s="15">
        <v>1572.6315790000001</v>
      </c>
      <c r="C272" s="15">
        <v>172.73684209999999</v>
      </c>
      <c r="D272" s="15">
        <v>9.1311419550000004</v>
      </c>
      <c r="E272" s="40">
        <f t="shared" si="56"/>
        <v>242.97524082585244</v>
      </c>
      <c r="F272" s="40">
        <f t="shared" ref="F272:F280" si="59" xml:space="preserve"> E272^2*(2*LN(D272)+H$7)*(1/SQRT(C272)-1/SQRT(B272))/(H$10*SQRT(11*57))</f>
        <v>0.29141587810163266</v>
      </c>
      <c r="G272" s="40">
        <f t="shared" ref="G272:G280" si="60" xml:space="preserve"> E272*(2*LN(D272)+H$7)*(1/SQRT(C272)+1/SQRT(B272))/(H$10*SQRT(11*57))</f>
        <v>2.3884331646683229E-3</v>
      </c>
      <c r="I272" s="36"/>
    </row>
    <row r="273" spans="1:9" x14ac:dyDescent="0.2">
      <c r="A273" s="1">
        <v>6.5279999999999996</v>
      </c>
      <c r="B273" s="15">
        <v>1557.2982460000001</v>
      </c>
      <c r="C273" s="15">
        <v>169.82456139999999</v>
      </c>
      <c r="D273" s="15">
        <v>9.1481697200000003</v>
      </c>
      <c r="E273" s="40">
        <f t="shared" si="56"/>
        <v>242.70765773318021</v>
      </c>
      <c r="F273" s="40">
        <f t="shared" si="59"/>
        <v>0.29516549342315396</v>
      </c>
      <c r="G273" s="40">
        <f t="shared" si="60"/>
        <v>2.4153581836928663E-3</v>
      </c>
      <c r="I273" s="36"/>
    </row>
    <row r="274" spans="1:9" x14ac:dyDescent="0.2">
      <c r="A274" s="1">
        <v>6.5519999999999996</v>
      </c>
      <c r="B274" s="15">
        <v>1538.982456</v>
      </c>
      <c r="C274" s="15">
        <v>167.52631579999999</v>
      </c>
      <c r="D274" s="15">
        <v>9.1680091430000008</v>
      </c>
      <c r="E274" s="40">
        <f t="shared" si="56"/>
        <v>242.39568089806474</v>
      </c>
      <c r="F274" s="40">
        <f t="shared" si="59"/>
        <v>0.29816965883556967</v>
      </c>
      <c r="G274" s="40">
        <f t="shared" si="60"/>
        <v>2.441458295745672E-3</v>
      </c>
      <c r="I274" s="36"/>
    </row>
    <row r="275" spans="1:9" x14ac:dyDescent="0.2">
      <c r="A275" s="1">
        <v>6.5759999999999996</v>
      </c>
      <c r="B275" s="15">
        <v>1522.333333</v>
      </c>
      <c r="C275" s="15">
        <v>165.33333329999999</v>
      </c>
      <c r="D275" s="15">
        <v>9.1868885240000004</v>
      </c>
      <c r="E275" s="40">
        <f t="shared" si="56"/>
        <v>242.09860226484443</v>
      </c>
      <c r="F275" s="40">
        <f t="shared" si="59"/>
        <v>0.30111927653853515</v>
      </c>
      <c r="G275" s="40">
        <f t="shared" si="60"/>
        <v>2.4665363791117156E-3</v>
      </c>
      <c r="I275" s="36"/>
    </row>
    <row r="276" spans="1:9" x14ac:dyDescent="0.2">
      <c r="A276" s="1">
        <v>6.6</v>
      </c>
      <c r="B276" s="15">
        <v>1504.2280699999999</v>
      </c>
      <c r="C276" s="15">
        <v>162.96491230000001</v>
      </c>
      <c r="D276" s="15">
        <v>9.2063295959999998</v>
      </c>
      <c r="E276" s="40">
        <f t="shared" si="56"/>
        <v>241.79249450597112</v>
      </c>
      <c r="F276" s="40">
        <f t="shared" si="59"/>
        <v>0.30431170490534298</v>
      </c>
      <c r="G276" s="40">
        <f t="shared" si="60"/>
        <v>2.493570882794777E-3</v>
      </c>
      <c r="I276" s="36"/>
    </row>
    <row r="277" spans="1:9" x14ac:dyDescent="0.2">
      <c r="A277" s="1">
        <v>6.6239999999999997</v>
      </c>
      <c r="B277" s="15">
        <v>1487.140351</v>
      </c>
      <c r="C277" s="15">
        <v>161.07017540000001</v>
      </c>
      <c r="D277" s="15">
        <v>9.2270974999999993</v>
      </c>
      <c r="E277" s="40">
        <f t="shared" si="56"/>
        <v>241.46529485240987</v>
      </c>
      <c r="F277" s="40">
        <f t="shared" si="59"/>
        <v>0.30699489053023093</v>
      </c>
      <c r="G277" s="40">
        <f t="shared" si="60"/>
        <v>2.5187149995222428E-3</v>
      </c>
      <c r="I277" s="36"/>
    </row>
    <row r="278" spans="1:9" x14ac:dyDescent="0.2">
      <c r="A278" s="1">
        <v>6.6479999999999997</v>
      </c>
      <c r="B278" s="15">
        <v>1471.2105260000001</v>
      </c>
      <c r="C278" s="15">
        <v>158.96491230000001</v>
      </c>
      <c r="D278" s="15">
        <v>9.2459414679999998</v>
      </c>
      <c r="E278" s="40">
        <f t="shared" si="56"/>
        <v>241.16823949536428</v>
      </c>
      <c r="F278" s="40">
        <f t="shared" si="59"/>
        <v>0.30999367694211627</v>
      </c>
      <c r="G278" s="40">
        <f t="shared" si="60"/>
        <v>2.5442101226439699E-3</v>
      </c>
      <c r="I278" s="36"/>
    </row>
    <row r="279" spans="1:9" x14ac:dyDescent="0.2">
      <c r="A279" s="1">
        <v>6.6719999999999997</v>
      </c>
      <c r="B279" s="15">
        <v>1455.9122809999999</v>
      </c>
      <c r="C279" s="15">
        <v>156.8947368</v>
      </c>
      <c r="D279" s="15">
        <v>9.2574981130000005</v>
      </c>
      <c r="E279" s="40">
        <f t="shared" si="56"/>
        <v>240.98598702489147</v>
      </c>
      <c r="F279" s="40">
        <f t="shared" si="59"/>
        <v>0.3127188429890666</v>
      </c>
      <c r="G279" s="40">
        <f t="shared" si="60"/>
        <v>2.5660070455682036E-3</v>
      </c>
      <c r="I279" s="36"/>
    </row>
    <row r="280" spans="1:9" x14ac:dyDescent="0.2">
      <c r="A280" s="1">
        <v>6.6959999999999997</v>
      </c>
      <c r="B280" s="15">
        <v>1439.666667</v>
      </c>
      <c r="C280" s="15">
        <v>155.45614040000001</v>
      </c>
      <c r="D280" s="15">
        <v>9.2669710330000008</v>
      </c>
      <c r="E280" s="40">
        <f t="shared" si="56"/>
        <v>240.83655568964446</v>
      </c>
      <c r="F280" s="40">
        <f t="shared" si="59"/>
        <v>0.31440358928987022</v>
      </c>
      <c r="G280" s="40">
        <f t="shared" si="60"/>
        <v>2.5833424621526783E-3</v>
      </c>
      <c r="I280" s="36"/>
    </row>
    <row r="281" spans="1:9" x14ac:dyDescent="0.2">
      <c r="A281" s="1">
        <v>6.72</v>
      </c>
      <c r="B281" s="15">
        <v>1425.542373</v>
      </c>
      <c r="C281" s="15">
        <v>153.81355930000001</v>
      </c>
      <c r="D281" s="15">
        <v>9.2747507650000003</v>
      </c>
      <c r="E281" s="40">
        <f t="shared" si="56"/>
        <v>240.71380775293227</v>
      </c>
      <c r="F281" s="40">
        <f xml:space="preserve"> E281^2*(2*LN(D281)+H$7)*(1/SQRT(C281)-1/SQRT(B281))/(H$10*SQRT(11*59))</f>
        <v>0.31105153923154744</v>
      </c>
      <c r="G281" s="40">
        <f xml:space="preserve"> E281*(2*LN(D281)+H$7)*(1/SQRT(C281)+1/SQRT(B281))/(H$10*SQRT(11*59))</f>
        <v>2.5563845179577063E-3</v>
      </c>
      <c r="I281" s="36"/>
    </row>
    <row r="282" spans="1:9" x14ac:dyDescent="0.2">
      <c r="A282" s="1">
        <v>6.7439999999999998</v>
      </c>
      <c r="B282" s="15">
        <v>1410.7457629999999</v>
      </c>
      <c r="C282" s="15">
        <v>151.64406779999999</v>
      </c>
      <c r="D282" s="15">
        <v>9.2810873760000003</v>
      </c>
      <c r="E282" s="40">
        <f t="shared" si="56"/>
        <v>240.61381251150846</v>
      </c>
      <c r="F282" s="40">
        <f t="shared" ref="F282:F290" si="61" xml:space="preserve"> E282^2*(2*LN(D282)+H$7)*(1/SQRT(C282)-1/SQRT(B282))/(H$10*SQRT(11*59))</f>
        <v>0.3138180288493736</v>
      </c>
      <c r="G282" s="40">
        <f t="shared" ref="G282:G290" si="62" xml:space="preserve"> E282*(2*LN(D282)+H$7)*(1/SQRT(C282)+1/SQRT(B282))/(H$10*SQRT(11*59))</f>
        <v>2.5766166558756232E-3</v>
      </c>
      <c r="I282" s="36"/>
    </row>
    <row r="283" spans="1:9" x14ac:dyDescent="0.2">
      <c r="A283" s="1">
        <v>6.7679999999999998</v>
      </c>
      <c r="B283" s="15">
        <v>1394.3559319999999</v>
      </c>
      <c r="C283" s="15">
        <v>149.7457627</v>
      </c>
      <c r="D283" s="15">
        <v>9.2898539699999994</v>
      </c>
      <c r="E283" s="40">
        <f t="shared" si="56"/>
        <v>240.47544677540591</v>
      </c>
      <c r="F283" s="40">
        <f t="shared" si="61"/>
        <v>0.31623216498046169</v>
      </c>
      <c r="G283" s="40">
        <f t="shared" si="62"/>
        <v>2.5970626635659941E-3</v>
      </c>
      <c r="I283" s="36"/>
    </row>
    <row r="284" spans="1:9" x14ac:dyDescent="0.2">
      <c r="A284" s="1">
        <v>6.7919999999999998</v>
      </c>
      <c r="B284" s="15">
        <v>1378.1864410000001</v>
      </c>
      <c r="C284" s="15">
        <v>148.2372881</v>
      </c>
      <c r="D284" s="15">
        <v>9.2985433309999994</v>
      </c>
      <c r="E284" s="40">
        <f t="shared" si="56"/>
        <v>240.33827343266015</v>
      </c>
      <c r="F284" s="40">
        <f t="shared" si="61"/>
        <v>0.31807521170914527</v>
      </c>
      <c r="G284" s="40">
        <f t="shared" si="62"/>
        <v>2.6151680411335104E-3</v>
      </c>
      <c r="I284" s="36"/>
    </row>
    <row r="285" spans="1:9" x14ac:dyDescent="0.2">
      <c r="A285" s="1">
        <v>6.8159999999999998</v>
      </c>
      <c r="B285" s="15">
        <v>1363.372881</v>
      </c>
      <c r="C285" s="15">
        <v>146.7457627</v>
      </c>
      <c r="D285" s="15">
        <v>9.3041651820000002</v>
      </c>
      <c r="E285" s="40">
        <f t="shared" si="56"/>
        <v>240.2495112520422</v>
      </c>
      <c r="F285" s="40">
        <f t="shared" si="61"/>
        <v>0.31986464655965885</v>
      </c>
      <c r="G285" s="40">
        <f t="shared" si="62"/>
        <v>2.6315234091530389E-3</v>
      </c>
      <c r="I285" s="36"/>
    </row>
    <row r="286" spans="1:9" x14ac:dyDescent="0.2">
      <c r="A286" s="1">
        <v>6.84</v>
      </c>
      <c r="B286" s="15">
        <v>1348.779661</v>
      </c>
      <c r="C286" s="15">
        <v>145.13559319999999</v>
      </c>
      <c r="D286" s="15">
        <v>9.3143219619999993</v>
      </c>
      <c r="E286" s="40">
        <f t="shared" si="56"/>
        <v>240.08912187252398</v>
      </c>
      <c r="F286" s="40">
        <f t="shared" si="61"/>
        <v>0.32207314776074497</v>
      </c>
      <c r="G286" s="40">
        <f t="shared" si="62"/>
        <v>2.6511980187424299E-3</v>
      </c>
      <c r="I286" s="36"/>
    </row>
    <row r="287" spans="1:9" x14ac:dyDescent="0.2">
      <c r="A287" s="1">
        <v>6.8639999999999999</v>
      </c>
      <c r="B287" s="15">
        <v>1333.694915</v>
      </c>
      <c r="C287" s="15">
        <v>143.40677969999999</v>
      </c>
      <c r="D287" s="15">
        <v>9.3255045610000007</v>
      </c>
      <c r="E287" s="40">
        <f t="shared" si="56"/>
        <v>239.91249601099418</v>
      </c>
      <c r="F287" s="40">
        <f t="shared" si="61"/>
        <v>0.32452619059234888</v>
      </c>
      <c r="G287" s="40">
        <f t="shared" si="62"/>
        <v>2.6726341353829129E-3</v>
      </c>
      <c r="I287" s="36"/>
    </row>
    <row r="288" spans="1:9" x14ac:dyDescent="0.2">
      <c r="A288" s="1">
        <v>6.8879999999999999</v>
      </c>
      <c r="B288" s="15">
        <v>1321.4406779999999</v>
      </c>
      <c r="C288" s="15">
        <v>141.64406779999999</v>
      </c>
      <c r="D288" s="15">
        <v>9.3348329190000001</v>
      </c>
      <c r="E288" s="40">
        <f t="shared" si="56"/>
        <v>239.76512879829482</v>
      </c>
      <c r="F288" s="40">
        <f t="shared" si="61"/>
        <v>0.32717198516684631</v>
      </c>
      <c r="G288" s="40">
        <f t="shared" si="62"/>
        <v>2.6929767739516672E-3</v>
      </c>
      <c r="I288" s="36"/>
    </row>
    <row r="289" spans="1:17" x14ac:dyDescent="0.2">
      <c r="A289" s="1">
        <v>6.9119999999999999</v>
      </c>
      <c r="B289" s="15">
        <v>1306.220339</v>
      </c>
      <c r="C289" s="15">
        <v>139.69491529999999</v>
      </c>
      <c r="D289" s="15">
        <v>9.3435859580000002</v>
      </c>
      <c r="E289" s="40">
        <f t="shared" si="56"/>
        <v>239.62682786600234</v>
      </c>
      <c r="F289" s="40">
        <f t="shared" si="61"/>
        <v>0.32998839633934313</v>
      </c>
      <c r="G289" s="40">
        <f t="shared" si="62"/>
        <v>2.7154651082182562E-3</v>
      </c>
      <c r="I289" s="36"/>
    </row>
    <row r="290" spans="1:17" x14ac:dyDescent="0.2">
      <c r="A290" s="1">
        <v>6.9359999999999999</v>
      </c>
      <c r="B290" s="15">
        <v>1290.694915</v>
      </c>
      <c r="C290" s="15">
        <v>138.16949149999999</v>
      </c>
      <c r="D290" s="15">
        <v>9.3556697209999999</v>
      </c>
      <c r="E290" s="40">
        <f t="shared" si="56"/>
        <v>239.43586647912034</v>
      </c>
      <c r="F290" s="40">
        <f t="shared" si="61"/>
        <v>0.33222176833652212</v>
      </c>
      <c r="G290" s="40">
        <f t="shared" si="62"/>
        <v>2.7370033847473199E-3</v>
      </c>
      <c r="I290" s="36"/>
    </row>
    <row r="291" spans="1:17" x14ac:dyDescent="0.2">
      <c r="A291" s="1">
        <v>6.96</v>
      </c>
      <c r="B291" s="15">
        <v>1279.4426229999999</v>
      </c>
      <c r="C291" s="15">
        <v>136.50819670000001</v>
      </c>
      <c r="D291" s="15">
        <v>9.3714760189999993</v>
      </c>
      <c r="E291" s="40">
        <f t="shared" si="56"/>
        <v>239.18602189083836</v>
      </c>
      <c r="F291" s="40">
        <f xml:space="preserve"> E291^2*(2*LN(D291)+H$7)*(1/SQRT(C291)-1/SQRT(B291))/(H$10*SQRT(11*61))</f>
        <v>0.32961456728771943</v>
      </c>
      <c r="G291" s="40">
        <f xml:space="preserve"> E291*(2*LN(D291)+H$7)*(1/SQRT(C291)+1/SQRT(B291))/(H$10*SQRT(11*61))</f>
        <v>2.7150390193549584E-3</v>
      </c>
      <c r="I291" s="36"/>
    </row>
    <row r="292" spans="1:17" x14ac:dyDescent="0.2">
      <c r="A292" s="1">
        <v>6.984</v>
      </c>
      <c r="B292" s="15">
        <v>1265.47541</v>
      </c>
      <c r="C292" s="15">
        <v>134.7540984</v>
      </c>
      <c r="D292" s="15">
        <v>9.3860344970000007</v>
      </c>
      <c r="E292" s="40">
        <f t="shared" si="56"/>
        <v>238.95585002730786</v>
      </c>
      <c r="F292" s="40">
        <f t="shared" ref="F292:F300" si="63" xml:space="preserve"> E292^2*(2*LN(D292)+H$7)*(1/SQRT(C292)-1/SQRT(B292))/(H$10*SQRT(11*61))</f>
        <v>0.33249334576748041</v>
      </c>
      <c r="G292" s="40">
        <f t="shared" ref="G292:G300" si="64" xml:space="preserve"> E292*(2*LN(D292)+H$7)*(1/SQRT(C292)+1/SQRT(B292))/(H$10*SQRT(11*61))</f>
        <v>2.7394304523485871E-3</v>
      </c>
      <c r="I292" s="36"/>
    </row>
    <row r="293" spans="1:17" x14ac:dyDescent="0.2">
      <c r="A293" s="1">
        <v>7.008</v>
      </c>
      <c r="B293" s="15">
        <v>1251.409836</v>
      </c>
      <c r="C293" s="15">
        <v>133.04918029999999</v>
      </c>
      <c r="D293" s="15">
        <v>9.4029380479999993</v>
      </c>
      <c r="E293" s="40">
        <f t="shared" si="56"/>
        <v>238.68854663176035</v>
      </c>
      <c r="F293" s="40">
        <f t="shared" si="63"/>
        <v>0.33541677456746966</v>
      </c>
      <c r="G293" s="40">
        <f t="shared" si="64"/>
        <v>2.7650408871619384E-3</v>
      </c>
      <c r="I293" s="36"/>
    </row>
    <row r="294" spans="1:17" x14ac:dyDescent="0.2">
      <c r="A294" s="1">
        <v>7.032</v>
      </c>
      <c r="B294" s="15">
        <v>1238.278689</v>
      </c>
      <c r="C294" s="15">
        <v>131.62295080000001</v>
      </c>
      <c r="D294" s="15">
        <v>9.4169004540000003</v>
      </c>
      <c r="E294" s="40">
        <f t="shared" si="56"/>
        <v>238.46771244429942</v>
      </c>
      <c r="F294" s="40">
        <f t="shared" si="63"/>
        <v>0.33780120473632047</v>
      </c>
      <c r="G294" s="40">
        <f t="shared" si="64"/>
        <v>2.7870431846098603E-3</v>
      </c>
      <c r="I294" s="36"/>
    </row>
    <row r="295" spans="1:17" x14ac:dyDescent="0.2">
      <c r="A295" s="1">
        <v>7.056</v>
      </c>
      <c r="B295" s="15">
        <v>1224.9836069999999</v>
      </c>
      <c r="C295" s="15">
        <v>129.9016393</v>
      </c>
      <c r="D295" s="15">
        <v>9.4305748759999997</v>
      </c>
      <c r="E295" s="40">
        <f t="shared" si="56"/>
        <v>238.25140156018239</v>
      </c>
      <c r="F295" s="40">
        <f t="shared" si="63"/>
        <v>0.34076705525646117</v>
      </c>
      <c r="G295" s="40">
        <f t="shared" si="64"/>
        <v>2.8116364420825574E-3</v>
      </c>
      <c r="I295" s="36"/>
    </row>
    <row r="296" spans="1:17" x14ac:dyDescent="0.2">
      <c r="A296" s="1">
        <v>7.08</v>
      </c>
      <c r="B296" s="15">
        <v>1211.311475</v>
      </c>
      <c r="C296" s="15">
        <v>127.9836066</v>
      </c>
      <c r="D296" s="15">
        <v>9.4474462450000001</v>
      </c>
      <c r="E296" s="40">
        <f t="shared" si="56"/>
        <v>237.98448153230757</v>
      </c>
      <c r="F296" s="40">
        <f t="shared" si="63"/>
        <v>0.34427825214412328</v>
      </c>
      <c r="G296" s="40">
        <f t="shared" si="64"/>
        <v>2.8400170764983461E-3</v>
      </c>
      <c r="I296" s="36"/>
    </row>
    <row r="297" spans="1:17" x14ac:dyDescent="0.2">
      <c r="A297" s="1">
        <v>7.1040000000000001</v>
      </c>
      <c r="B297" s="15">
        <v>1198.409836</v>
      </c>
      <c r="C297" s="15">
        <v>126.7704918</v>
      </c>
      <c r="D297" s="15">
        <v>9.4620649169999993</v>
      </c>
      <c r="E297" s="40">
        <f t="shared" si="56"/>
        <v>237.75317216034952</v>
      </c>
      <c r="F297" s="40">
        <f t="shared" si="63"/>
        <v>0.34639488379265948</v>
      </c>
      <c r="G297" s="40">
        <f t="shared" si="64"/>
        <v>2.8614893855693005E-3</v>
      </c>
      <c r="I297" s="36"/>
    </row>
    <row r="298" spans="1:17" x14ac:dyDescent="0.2">
      <c r="A298" s="1">
        <v>7.1280000000000001</v>
      </c>
      <c r="B298" s="15">
        <v>1184.8196720000001</v>
      </c>
      <c r="C298" s="15">
        <v>124.9016393</v>
      </c>
      <c r="D298" s="15">
        <v>9.4760296079999993</v>
      </c>
      <c r="E298" s="40">
        <f t="shared" si="56"/>
        <v>237.53218956895685</v>
      </c>
      <c r="F298" s="40">
        <f t="shared" si="63"/>
        <v>0.34981148379194177</v>
      </c>
      <c r="G298" s="40">
        <f t="shared" si="64"/>
        <v>2.8887815585016451E-3</v>
      </c>
      <c r="I298" s="36"/>
    </row>
    <row r="299" spans="1:17" x14ac:dyDescent="0.2">
      <c r="A299" s="1">
        <v>7.1520000000000001</v>
      </c>
      <c r="B299" s="15">
        <v>1172.147541</v>
      </c>
      <c r="C299" s="15">
        <v>123.6065574</v>
      </c>
      <c r="D299" s="15">
        <v>9.487556842</v>
      </c>
      <c r="E299" s="40">
        <f t="shared" si="56"/>
        <v>237.34976533136279</v>
      </c>
      <c r="F299" s="40">
        <f t="shared" si="63"/>
        <v>0.35205936242351388</v>
      </c>
      <c r="G299" s="40">
        <f t="shared" si="64"/>
        <v>2.9099279523945609E-3</v>
      </c>
      <c r="I299" s="36"/>
    </row>
    <row r="300" spans="1:17" x14ac:dyDescent="0.2">
      <c r="A300" s="1">
        <v>7.1760000000000002</v>
      </c>
      <c r="B300" s="15">
        <v>1159.42623</v>
      </c>
      <c r="C300" s="15">
        <v>122.0327869</v>
      </c>
      <c r="D300" s="15">
        <v>9.5002871980000005</v>
      </c>
      <c r="E300" s="40">
        <f t="shared" si="56"/>
        <v>237.14829013721734</v>
      </c>
      <c r="F300" s="40">
        <f t="shared" si="63"/>
        <v>0.35497780331571482</v>
      </c>
      <c r="G300" s="40">
        <f t="shared" si="64"/>
        <v>2.9345177020000243E-3</v>
      </c>
      <c r="I300" s="36"/>
    </row>
    <row r="301" spans="1:17" s="17" customFormat="1" x14ac:dyDescent="0.2">
      <c r="A301" s="20">
        <v>7.2</v>
      </c>
      <c r="B301" s="21">
        <v>1149.2857140000001</v>
      </c>
      <c r="C301" s="21">
        <v>120.6349206</v>
      </c>
      <c r="D301" s="21">
        <v>9.5122797769999998</v>
      </c>
      <c r="E301" s="47">
        <f t="shared" si="56"/>
        <v>236.95848310163791</v>
      </c>
      <c r="F301" s="47">
        <f xml:space="preserve"> E301^2*(2*LN(D301)+H$7)*(1/SQRT(C301)-1/SQRT(B301))/(H$10*SQRT(11*63))</f>
        <v>0.35200267906041693</v>
      </c>
      <c r="G301" s="47">
        <f xml:space="preserve"> E301*(2*LN(D301)+H$7)*(1/SQRT(C301)+1/SQRT(B301))/(H$10*SQRT(11*63))</f>
        <v>2.9093683668891339E-3</v>
      </c>
      <c r="H301" s="48"/>
      <c r="I301" s="37"/>
      <c r="J301" s="38"/>
      <c r="K301" s="25"/>
      <c r="L301" s="25"/>
      <c r="M301" s="22"/>
      <c r="N301" s="22"/>
      <c r="P301" s="41"/>
      <c r="Q301" s="18"/>
    </row>
    <row r="302" spans="1:17" x14ac:dyDescent="0.2">
      <c r="A302" s="1">
        <v>7.2240000000000002</v>
      </c>
      <c r="B302" s="15">
        <v>1137.809524</v>
      </c>
      <c r="C302" s="15">
        <v>119.34920630000001</v>
      </c>
      <c r="D302" s="15">
        <v>9.5212981209999992</v>
      </c>
      <c r="E302" s="40">
        <f t="shared" si="56"/>
        <v>236.81574557092344</v>
      </c>
      <c r="F302" s="40">
        <f t="shared" ref="F302:F310" si="65" xml:space="preserve"> E302^2*(2*LN(D302)+H$7)*(1/SQRT(C302)-1/SQRT(B302))/(H$10*SQRT(11*63))</f>
        <v>0.35429352154154764</v>
      </c>
      <c r="G302" s="40">
        <f t="shared" ref="G302:G310" si="66" xml:space="preserve"> E302*(2*LN(D302)+H$7)*(1/SQRT(C302)+1/SQRT(B302))/(H$10*SQRT(11*63))</f>
        <v>2.929347249769875E-3</v>
      </c>
      <c r="I302" s="36"/>
    </row>
    <row r="303" spans="1:17" x14ac:dyDescent="0.2">
      <c r="A303" s="1">
        <v>7.2480000000000002</v>
      </c>
      <c r="B303" s="15">
        <v>1124.142857</v>
      </c>
      <c r="C303" s="15">
        <v>117.7777778</v>
      </c>
      <c r="D303" s="15">
        <v>9.5336637040000003</v>
      </c>
      <c r="E303" s="40">
        <f t="shared" si="56"/>
        <v>236.62002627637216</v>
      </c>
      <c r="F303" s="40">
        <f t="shared" si="65"/>
        <v>0.3572179452821363</v>
      </c>
      <c r="G303" s="40">
        <f t="shared" si="66"/>
        <v>2.9547191388920651E-3</v>
      </c>
      <c r="I303" s="36"/>
    </row>
    <row r="304" spans="1:17" x14ac:dyDescent="0.2">
      <c r="A304" s="1">
        <v>7.2720000000000002</v>
      </c>
      <c r="B304" s="15">
        <v>1113.1746029999999</v>
      </c>
      <c r="C304" s="15">
        <v>116.7777778</v>
      </c>
      <c r="D304" s="15">
        <v>9.5450427629999997</v>
      </c>
      <c r="E304" s="40">
        <f t="shared" si="56"/>
        <v>236.43991979047559</v>
      </c>
      <c r="F304" s="40">
        <f t="shared" si="65"/>
        <v>0.35906362114194224</v>
      </c>
      <c r="G304" s="40">
        <f t="shared" si="66"/>
        <v>2.973622338173131E-3</v>
      </c>
      <c r="I304" s="36"/>
    </row>
    <row r="305" spans="1:9" x14ac:dyDescent="0.2">
      <c r="A305" s="1">
        <v>7.2960000000000003</v>
      </c>
      <c r="B305" s="15">
        <v>1101.6349210000001</v>
      </c>
      <c r="C305" s="15">
        <v>115.3809524</v>
      </c>
      <c r="D305" s="15">
        <v>9.5599412130000001</v>
      </c>
      <c r="E305" s="40">
        <f t="shared" si="56"/>
        <v>236.20410959204628</v>
      </c>
      <c r="F305" s="40">
        <f t="shared" si="65"/>
        <v>0.3619299611172791</v>
      </c>
      <c r="G305" s="40">
        <f t="shared" si="66"/>
        <v>2.9986028319370873E-3</v>
      </c>
      <c r="I305" s="36"/>
    </row>
    <row r="306" spans="1:9" x14ac:dyDescent="0.2">
      <c r="A306" s="1">
        <v>7.32</v>
      </c>
      <c r="B306" s="15">
        <v>1090.5238099999999</v>
      </c>
      <c r="C306" s="15">
        <v>114.047619</v>
      </c>
      <c r="D306" s="15">
        <v>9.5753602099999995</v>
      </c>
      <c r="E306" s="40">
        <f t="shared" si="56"/>
        <v>235.96006531869469</v>
      </c>
      <c r="F306" s="40">
        <f t="shared" si="65"/>
        <v>0.36474518062489797</v>
      </c>
      <c r="G306" s="40">
        <f t="shared" si="66"/>
        <v>3.0234287036050378E-3</v>
      </c>
      <c r="I306" s="36"/>
    </row>
    <row r="307" spans="1:9" x14ac:dyDescent="0.2">
      <c r="A307" s="1">
        <v>7.3440000000000003</v>
      </c>
      <c r="B307" s="15">
        <v>1078.126984</v>
      </c>
      <c r="C307" s="15">
        <v>112.7301587</v>
      </c>
      <c r="D307" s="15">
        <v>9.5901165590000002</v>
      </c>
      <c r="E307" s="40">
        <f t="shared" si="56"/>
        <v>235.72651808546902</v>
      </c>
      <c r="F307" s="40">
        <f t="shared" si="65"/>
        <v>0.36743505235491869</v>
      </c>
      <c r="G307" s="40">
        <f t="shared" si="66"/>
        <v>3.0485380210770385E-3</v>
      </c>
      <c r="I307" s="36"/>
    </row>
    <row r="308" spans="1:9" x14ac:dyDescent="0.2">
      <c r="A308" s="1">
        <v>7.3680000000000003</v>
      </c>
      <c r="B308" s="15">
        <v>1065.793651</v>
      </c>
      <c r="C308" s="15">
        <v>111.1428571</v>
      </c>
      <c r="D308" s="15">
        <v>9.6086628180000009</v>
      </c>
      <c r="E308" s="40">
        <f t="shared" si="56"/>
        <v>235.43300694395387</v>
      </c>
      <c r="F308" s="40">
        <f t="shared" si="65"/>
        <v>0.37097155974842583</v>
      </c>
      <c r="G308" s="40">
        <f t="shared" si="66"/>
        <v>3.0787437796900687E-3</v>
      </c>
      <c r="I308" s="36"/>
    </row>
    <row r="309" spans="1:9" x14ac:dyDescent="0.2">
      <c r="A309" s="1">
        <v>7.3920000000000003</v>
      </c>
      <c r="B309" s="15">
        <v>1055.0952380000001</v>
      </c>
      <c r="C309" s="15">
        <v>109.7777778</v>
      </c>
      <c r="D309" s="15">
        <v>9.6236908920000008</v>
      </c>
      <c r="E309" s="40">
        <f t="shared" si="56"/>
        <v>235.19519436817311</v>
      </c>
      <c r="F309" s="40">
        <f t="shared" si="65"/>
        <v>0.37402488607012713</v>
      </c>
      <c r="G309" s="40">
        <f t="shared" si="66"/>
        <v>3.1046827835938913E-3</v>
      </c>
      <c r="I309" s="36"/>
    </row>
    <row r="310" spans="1:9" x14ac:dyDescent="0.2">
      <c r="A310" s="1">
        <v>7.4160000000000004</v>
      </c>
      <c r="B310" s="15">
        <v>1044.3015869999999</v>
      </c>
      <c r="C310" s="15">
        <v>108.2539683</v>
      </c>
      <c r="D310" s="15">
        <v>9.6419540819999998</v>
      </c>
      <c r="E310" s="40">
        <f t="shared" si="56"/>
        <v>234.90621809616258</v>
      </c>
      <c r="F310" s="40">
        <f t="shared" si="65"/>
        <v>0.37764656764176718</v>
      </c>
      <c r="G310" s="40">
        <f t="shared" si="66"/>
        <v>3.1344336046975141E-3</v>
      </c>
      <c r="I310" s="36"/>
    </row>
    <row r="311" spans="1:9" x14ac:dyDescent="0.2">
      <c r="A311" s="1">
        <v>7.44</v>
      </c>
      <c r="B311" s="15">
        <v>1034.5999999999999</v>
      </c>
      <c r="C311" s="15">
        <v>106.9846154</v>
      </c>
      <c r="D311" s="15">
        <v>9.6606796769999992</v>
      </c>
      <c r="E311" s="40">
        <f t="shared" si="56"/>
        <v>234.60996718725124</v>
      </c>
      <c r="F311" s="40">
        <f xml:space="preserve"> E311^2*(2*LN(D311)+H$7)*(1/SQRT(C311)-1/SQRT(B311))/(H$10*SQRT(11*65))</f>
        <v>0.37487698575968748</v>
      </c>
      <c r="G311" s="40">
        <f xml:space="preserve"> E311*(2*LN(D311)+H$7)*(1/SQRT(C311)+1/SQRT(B311))/(H$10*SQRT(11*65))</f>
        <v>3.1126239905969479E-3</v>
      </c>
      <c r="I311" s="36"/>
    </row>
    <row r="312" spans="1:9" x14ac:dyDescent="0.2">
      <c r="A312" s="1">
        <v>7.4640000000000004</v>
      </c>
      <c r="B312" s="15">
        <v>1023.338462</v>
      </c>
      <c r="C312" s="15">
        <v>105.6153846</v>
      </c>
      <c r="D312" s="15">
        <v>9.6798401629999997</v>
      </c>
      <c r="E312" s="40">
        <f t="shared" si="56"/>
        <v>234.30688792434469</v>
      </c>
      <c r="F312" s="40">
        <f t="shared" ref="F312:F320" si="67" xml:space="preserve"> E312^2*(2*LN(D312)+H$7)*(1/SQRT(C312)-1/SQRT(B312))/(H$10*SQRT(11*65))</f>
        <v>0.37815038263187772</v>
      </c>
      <c r="G312" s="40">
        <f t="shared" ref="G312:G320" si="68" xml:space="preserve"> E312*(2*LN(D312)+H$7)*(1/SQRT(C312)+1/SQRT(B312))/(H$10*SQRT(11*65))</f>
        <v>3.1416831959780213E-3</v>
      </c>
      <c r="I312" s="36"/>
    </row>
    <row r="313" spans="1:9" x14ac:dyDescent="0.2">
      <c r="A313" s="1">
        <v>7.4880000000000004</v>
      </c>
      <c r="B313" s="15">
        <v>1012.246154</v>
      </c>
      <c r="C313" s="15">
        <v>103.9538462</v>
      </c>
      <c r="D313" s="15">
        <v>9.6992292750000004</v>
      </c>
      <c r="E313" s="40">
        <f t="shared" si="56"/>
        <v>234.00025393748783</v>
      </c>
      <c r="F313" s="40">
        <f t="shared" si="67"/>
        <v>0.382289076264615</v>
      </c>
      <c r="G313" s="40">
        <f t="shared" si="68"/>
        <v>3.1745940777381672E-3</v>
      </c>
      <c r="I313" s="36"/>
    </row>
    <row r="314" spans="1:9" x14ac:dyDescent="0.2">
      <c r="A314" s="1">
        <v>7.5119999999999996</v>
      </c>
      <c r="B314" s="15">
        <v>1001.6153849999999</v>
      </c>
      <c r="C314" s="15">
        <v>103.1538462</v>
      </c>
      <c r="D314" s="15">
        <v>9.7163798000000003</v>
      </c>
      <c r="E314" s="40">
        <f t="shared" si="56"/>
        <v>233.72908096693152</v>
      </c>
      <c r="F314" s="40">
        <f t="shared" si="67"/>
        <v>0.38410835516987007</v>
      </c>
      <c r="G314" s="40">
        <f t="shared" si="68"/>
        <v>3.196636933068403E-3</v>
      </c>
      <c r="I314" s="36"/>
    </row>
    <row r="315" spans="1:9" x14ac:dyDescent="0.2">
      <c r="A315" s="1">
        <v>7.5359999999999996</v>
      </c>
      <c r="B315" s="15">
        <v>991.6</v>
      </c>
      <c r="C315" s="15">
        <v>101.8769231</v>
      </c>
      <c r="D315" s="15">
        <v>9.7356515330000004</v>
      </c>
      <c r="E315" s="40">
        <f t="shared" si="56"/>
        <v>233.4244414773062</v>
      </c>
      <c r="F315" s="40">
        <f t="shared" si="67"/>
        <v>0.38739229652322082</v>
      </c>
      <c r="G315" s="40">
        <f t="shared" si="68"/>
        <v>3.2253981213234452E-3</v>
      </c>
      <c r="I315" s="36"/>
    </row>
    <row r="316" spans="1:9" x14ac:dyDescent="0.2">
      <c r="A316" s="1">
        <v>7.56</v>
      </c>
      <c r="B316" s="15">
        <v>980.63076920000003</v>
      </c>
      <c r="C316" s="15">
        <v>100.5384615</v>
      </c>
      <c r="D316" s="15">
        <v>9.7520265100000003</v>
      </c>
      <c r="E316" s="40">
        <f t="shared" si="56"/>
        <v>233.16565878983371</v>
      </c>
      <c r="F316" s="40">
        <f t="shared" si="67"/>
        <v>0.39071607598186336</v>
      </c>
      <c r="G316" s="40">
        <f t="shared" si="68"/>
        <v>3.2542399803048325E-3</v>
      </c>
      <c r="I316" s="36"/>
    </row>
    <row r="317" spans="1:9" x14ac:dyDescent="0.2">
      <c r="A317" s="1">
        <v>7.5839999999999996</v>
      </c>
      <c r="B317" s="15">
        <v>970.66153850000001</v>
      </c>
      <c r="C317" s="15">
        <v>99.323076920000005</v>
      </c>
      <c r="D317" s="15">
        <v>9.7666398999999995</v>
      </c>
      <c r="E317" s="40">
        <f t="shared" si="56"/>
        <v>232.93477084430091</v>
      </c>
      <c r="F317" s="40">
        <f t="shared" si="67"/>
        <v>0.39377629802240671</v>
      </c>
      <c r="G317" s="40">
        <f t="shared" si="68"/>
        <v>3.2807041114064476E-3</v>
      </c>
      <c r="I317" s="36"/>
    </row>
    <row r="318" spans="1:9" x14ac:dyDescent="0.2">
      <c r="A318" s="1">
        <v>7.6079999999999997</v>
      </c>
      <c r="B318" s="15">
        <v>961.46153849999996</v>
      </c>
      <c r="C318" s="15">
        <v>98.338461539999997</v>
      </c>
      <c r="D318" s="15">
        <v>9.7811715249999995</v>
      </c>
      <c r="E318" s="40">
        <f t="shared" si="56"/>
        <v>232.70523006833042</v>
      </c>
      <c r="F318" s="40">
        <f t="shared" si="67"/>
        <v>0.39627444030908177</v>
      </c>
      <c r="G318" s="40">
        <f t="shared" si="68"/>
        <v>3.3042563292702714E-3</v>
      </c>
      <c r="I318" s="36"/>
    </row>
    <row r="319" spans="1:9" x14ac:dyDescent="0.2">
      <c r="A319" s="1">
        <v>7.6319999999999997</v>
      </c>
      <c r="B319" s="15">
        <v>951.63076920000003</v>
      </c>
      <c r="C319" s="15">
        <v>97.323076920000005</v>
      </c>
      <c r="D319" s="15">
        <v>9.7912649250000001</v>
      </c>
      <c r="E319" s="40">
        <f t="shared" si="56"/>
        <v>232.54582945019325</v>
      </c>
      <c r="F319" s="40">
        <f t="shared" si="67"/>
        <v>0.39868497059004043</v>
      </c>
      <c r="G319" s="40">
        <f t="shared" si="68"/>
        <v>3.3265143297977833E-3</v>
      </c>
      <c r="I319" s="36"/>
    </row>
    <row r="320" spans="1:9" x14ac:dyDescent="0.2">
      <c r="A320" s="1">
        <v>7.6559999999999997</v>
      </c>
      <c r="B320" s="15">
        <v>942.72307690000002</v>
      </c>
      <c r="C320" s="15">
        <v>95.969230769999996</v>
      </c>
      <c r="D320" s="15">
        <v>9.8042148989999998</v>
      </c>
      <c r="E320" s="40">
        <f t="shared" si="56"/>
        <v>232.34135924552299</v>
      </c>
      <c r="F320" s="40">
        <f t="shared" si="67"/>
        <v>0.40235577271997347</v>
      </c>
      <c r="G320" s="40">
        <f t="shared" si="68"/>
        <v>3.3545984002363387E-3</v>
      </c>
      <c r="I320" s="36"/>
    </row>
    <row r="321" spans="1:9" x14ac:dyDescent="0.2">
      <c r="A321" s="1">
        <v>7.68</v>
      </c>
      <c r="B321" s="15">
        <v>934.58208960000002</v>
      </c>
      <c r="C321" s="15">
        <v>95.104477610000004</v>
      </c>
      <c r="D321" s="15">
        <v>9.8139775260000004</v>
      </c>
      <c r="E321" s="40">
        <f t="shared" si="56"/>
        <v>232.18724806005349</v>
      </c>
      <c r="F321" s="40">
        <f xml:space="preserve"> E321^2*(2*LN(D321)+H$7)*(1/SQRT(C321)-1/SQRT(B321))/(H$10*SQRT(11*67))</f>
        <v>0.39845894322105768</v>
      </c>
      <c r="G321" s="40">
        <f xml:space="preserve"> E321*(2*LN(D321)+H$7)*(1/SQRT(C321)+1/SQRT(B321))/(H$10*SQRT(11*67))</f>
        <v>3.3238671686501033E-3</v>
      </c>
      <c r="I321" s="36"/>
    </row>
    <row r="322" spans="1:9" x14ac:dyDescent="0.2">
      <c r="A322" s="1">
        <v>7.7039999999999997</v>
      </c>
      <c r="B322" s="15">
        <v>924.58208960000002</v>
      </c>
      <c r="C322" s="15">
        <v>94.044776119999995</v>
      </c>
      <c r="D322" s="15">
        <v>9.8208720589999992</v>
      </c>
      <c r="E322" s="40">
        <f t="shared" si="56"/>
        <v>232.07842993069576</v>
      </c>
      <c r="F322" s="40">
        <f t="shared" ref="F322:F330" si="69" xml:space="preserve"> E322^2*(2*LN(D322)+H$7)*(1/SQRT(C322)-1/SQRT(B322))/(H$10*SQRT(11*67))</f>
        <v>0.40096597642722109</v>
      </c>
      <c r="G322" s="40">
        <f t="shared" ref="G322:G330" si="70" xml:space="preserve"> E322*(2*LN(D322)+H$7)*(1/SQRT(C322)+1/SQRT(B322))/(H$10*SQRT(11*67))</f>
        <v>3.3458170674250526E-3</v>
      </c>
      <c r="I322" s="36"/>
    </row>
    <row r="323" spans="1:9" x14ac:dyDescent="0.2">
      <c r="A323" s="1">
        <v>7.7279999999999998</v>
      </c>
      <c r="B323" s="15">
        <v>915.9701493</v>
      </c>
      <c r="C323" s="15">
        <v>93</v>
      </c>
      <c r="D323" s="15">
        <v>9.8307134769999998</v>
      </c>
      <c r="E323" s="40">
        <f t="shared" ref="E323:E386" si="71" xml:space="preserve"> H$10/((LN(D323))^2+H$7*LN(D323)+H$4)</f>
        <v>231.92312667246702</v>
      </c>
      <c r="F323" s="40">
        <f t="shared" si="69"/>
        <v>0.40370589360262993</v>
      </c>
      <c r="G323" s="40">
        <f t="shared" si="70"/>
        <v>3.3687673007105432E-3</v>
      </c>
      <c r="I323" s="36"/>
    </row>
    <row r="324" spans="1:9" x14ac:dyDescent="0.2">
      <c r="A324" s="1">
        <v>7.7519999999999998</v>
      </c>
      <c r="B324" s="15">
        <v>907.08955219999996</v>
      </c>
      <c r="C324" s="15">
        <v>92.104477610000004</v>
      </c>
      <c r="D324" s="15">
        <v>9.8432077400000004</v>
      </c>
      <c r="E324" s="40">
        <f t="shared" si="71"/>
        <v>231.72600592682488</v>
      </c>
      <c r="F324" s="40">
        <f t="shared" si="69"/>
        <v>0.40606533939930622</v>
      </c>
      <c r="G324" s="40">
        <f t="shared" si="70"/>
        <v>3.3914185636461131E-3</v>
      </c>
      <c r="I324" s="36"/>
    </row>
    <row r="325" spans="1:9" x14ac:dyDescent="0.2">
      <c r="A325" s="1">
        <v>7.7759999999999998</v>
      </c>
      <c r="B325" s="15">
        <v>897.44776119999995</v>
      </c>
      <c r="C325" s="15">
        <v>91.089552240000003</v>
      </c>
      <c r="D325" s="15">
        <v>9.8571304519999998</v>
      </c>
      <c r="E325" s="40">
        <f t="shared" si="71"/>
        <v>231.50641148753556</v>
      </c>
      <c r="F325" s="40">
        <f t="shared" si="69"/>
        <v>0.40881088368186502</v>
      </c>
      <c r="G325" s="40">
        <f t="shared" si="70"/>
        <v>3.4171100603016232E-3</v>
      </c>
      <c r="I325" s="36"/>
    </row>
    <row r="326" spans="1:9" x14ac:dyDescent="0.2">
      <c r="A326" s="1">
        <v>7.8</v>
      </c>
      <c r="B326" s="15">
        <v>886.98507459999996</v>
      </c>
      <c r="C326" s="15">
        <v>90.134328359999998</v>
      </c>
      <c r="D326" s="15">
        <v>9.8628448970000004</v>
      </c>
      <c r="E326" s="40">
        <f t="shared" si="71"/>
        <v>231.41630080201554</v>
      </c>
      <c r="F326" s="40">
        <f t="shared" si="69"/>
        <v>0.41104242909216698</v>
      </c>
      <c r="G326" s="40">
        <f t="shared" si="70"/>
        <v>3.4385453195998825E-3</v>
      </c>
      <c r="I326" s="36"/>
    </row>
    <row r="327" spans="1:9" x14ac:dyDescent="0.2">
      <c r="A327" s="1">
        <v>7.8239999999999998</v>
      </c>
      <c r="B327" s="15">
        <v>877.47761190000006</v>
      </c>
      <c r="C327" s="15">
        <v>89.268656719999996</v>
      </c>
      <c r="D327" s="15">
        <v>9.8694450800000002</v>
      </c>
      <c r="E327" s="40">
        <f t="shared" si="71"/>
        <v>231.31223764959068</v>
      </c>
      <c r="F327" s="40">
        <f t="shared" si="69"/>
        <v>0.41313514263065892</v>
      </c>
      <c r="G327" s="40">
        <f t="shared" si="70"/>
        <v>3.4589888648088119E-3</v>
      </c>
      <c r="I327" s="36"/>
    </row>
    <row r="328" spans="1:9" x14ac:dyDescent="0.2">
      <c r="A328" s="1">
        <v>7.8479999999999999</v>
      </c>
      <c r="B328" s="15">
        <v>868.94029850000004</v>
      </c>
      <c r="C328" s="15">
        <v>87.940298510000005</v>
      </c>
      <c r="D328" s="15">
        <v>9.8772112730000003</v>
      </c>
      <c r="E328" s="40">
        <f t="shared" si="71"/>
        <v>231.18981087350915</v>
      </c>
      <c r="F328" s="40">
        <f t="shared" si="69"/>
        <v>0.41700304414144618</v>
      </c>
      <c r="G328" s="40">
        <f t="shared" si="70"/>
        <v>3.4867692986929777E-3</v>
      </c>
      <c r="I328" s="36"/>
    </row>
    <row r="329" spans="1:9" x14ac:dyDescent="0.2">
      <c r="A329" s="1">
        <v>7.8719999999999999</v>
      </c>
      <c r="B329" s="15">
        <v>860.19402990000003</v>
      </c>
      <c r="C329" s="15">
        <v>86.761194029999999</v>
      </c>
      <c r="D329" s="15">
        <v>9.8853270910000006</v>
      </c>
      <c r="E329" s="40">
        <f t="shared" si="71"/>
        <v>231.06189676359747</v>
      </c>
      <c r="F329" s="40">
        <f t="shared" si="69"/>
        <v>0.42042119322762028</v>
      </c>
      <c r="G329" s="40">
        <f t="shared" si="70"/>
        <v>3.5130923763519069E-3</v>
      </c>
      <c r="I329" s="36"/>
    </row>
    <row r="330" spans="1:9" x14ac:dyDescent="0.2">
      <c r="A330" s="1">
        <v>7.8959999999999999</v>
      </c>
      <c r="B330" s="15">
        <v>851.11940300000003</v>
      </c>
      <c r="C330" s="15">
        <v>85.701492540000004</v>
      </c>
      <c r="D330" s="15">
        <v>9.8962389420000001</v>
      </c>
      <c r="E330" s="40">
        <f t="shared" si="71"/>
        <v>230.88995399276197</v>
      </c>
      <c r="F330" s="40">
        <f t="shared" si="69"/>
        <v>0.42353133065167625</v>
      </c>
      <c r="G330" s="40">
        <f t="shared" si="70"/>
        <v>3.5396120977750976E-3</v>
      </c>
      <c r="I330" s="36"/>
    </row>
    <row r="331" spans="1:9" x14ac:dyDescent="0.2">
      <c r="A331" s="1">
        <v>7.92</v>
      </c>
      <c r="B331" s="15">
        <v>843.6086957</v>
      </c>
      <c r="C331" s="15">
        <v>85.333333330000002</v>
      </c>
      <c r="D331" s="15">
        <v>9.9043954359999997</v>
      </c>
      <c r="E331" s="40">
        <f t="shared" si="71"/>
        <v>230.76145912229862</v>
      </c>
      <c r="F331" s="40">
        <f xml:space="preserve"> E331^2*(2*LN(D331)+H$7)*(1/SQRT(C331)-1/SQRT(B331))/(H$10*SQRT(11*69))</f>
        <v>0.41806204366596622</v>
      </c>
      <c r="G331" s="40">
        <f xml:space="preserve"> E331*(2*LN(D331)+H$7)*(1/SQRT(C331)+1/SQRT(B331))/(H$10*SQRT(11*69))</f>
        <v>3.5014841616870253E-3</v>
      </c>
      <c r="I331" s="36"/>
    </row>
    <row r="332" spans="1:9" x14ac:dyDescent="0.2">
      <c r="A332" s="1">
        <v>7.944</v>
      </c>
      <c r="B332" s="15">
        <v>833.71014490000005</v>
      </c>
      <c r="C332" s="15">
        <v>84.217391300000003</v>
      </c>
      <c r="D332" s="15">
        <v>9.9119476629999994</v>
      </c>
      <c r="E332" s="40">
        <f t="shared" si="71"/>
        <v>230.64250749559778</v>
      </c>
      <c r="F332" s="40">
        <f t="shared" ref="F332:F340" si="72" xml:space="preserve"> E332^2*(2*LN(D332)+H$7)*(1/SQRT(C332)-1/SQRT(B332))/(H$10*SQRT(11*69))</f>
        <v>0.42119536476405278</v>
      </c>
      <c r="G332" s="40">
        <f t="shared" ref="G332:G340" si="73" xml:space="preserve"> E332*(2*LN(D332)+H$7)*(1/SQRT(C332)+1/SQRT(B332))/(H$10*SQRT(11*69))</f>
        <v>3.5278484288055289E-3</v>
      </c>
      <c r="I332" s="36"/>
    </row>
    <row r="333" spans="1:9" x14ac:dyDescent="0.2">
      <c r="A333" s="1">
        <v>7.968</v>
      </c>
      <c r="B333" s="15">
        <v>824.95652170000005</v>
      </c>
      <c r="C333" s="15">
        <v>83.188405799999998</v>
      </c>
      <c r="D333" s="15">
        <v>9.9193007259999995</v>
      </c>
      <c r="E333" s="40">
        <f t="shared" si="71"/>
        <v>230.52671521045829</v>
      </c>
      <c r="F333" s="40">
        <f t="shared" si="72"/>
        <v>0.42419667817326334</v>
      </c>
      <c r="G333" s="40">
        <f t="shared" si="73"/>
        <v>3.5525886160612738E-3</v>
      </c>
      <c r="I333" s="36"/>
    </row>
    <row r="334" spans="1:9" x14ac:dyDescent="0.2">
      <c r="A334" s="1">
        <v>7.992</v>
      </c>
      <c r="B334" s="15">
        <v>816.24637680000001</v>
      </c>
      <c r="C334" s="15">
        <v>82.130434780000002</v>
      </c>
      <c r="D334" s="15">
        <v>9.922290684</v>
      </c>
      <c r="E334" s="40">
        <f t="shared" si="71"/>
        <v>230.47963728654577</v>
      </c>
      <c r="F334" s="40">
        <f t="shared" si="72"/>
        <v>0.42723189118039501</v>
      </c>
      <c r="G334" s="40">
        <f t="shared" si="73"/>
        <v>3.5759804028324361E-3</v>
      </c>
      <c r="I334" s="36"/>
    </row>
    <row r="335" spans="1:9" x14ac:dyDescent="0.2">
      <c r="A335" s="1">
        <v>8.016</v>
      </c>
      <c r="B335" s="15">
        <v>807.59420290000003</v>
      </c>
      <c r="C335" s="15">
        <v>81.014492750000002</v>
      </c>
      <c r="D335" s="15">
        <v>9.9224335440000004</v>
      </c>
      <c r="E335" s="40">
        <f t="shared" si="71"/>
        <v>230.47738799988906</v>
      </c>
      <c r="F335" s="40">
        <f t="shared" si="72"/>
        <v>0.43047080108929237</v>
      </c>
      <c r="G335" s="40">
        <f t="shared" si="73"/>
        <v>3.5992882415691041E-3</v>
      </c>
      <c r="I335" s="36"/>
    </row>
    <row r="336" spans="1:9" x14ac:dyDescent="0.2">
      <c r="A336" s="1">
        <v>8.0399999999999991</v>
      </c>
      <c r="B336" s="15">
        <v>798.68115939999996</v>
      </c>
      <c r="C336" s="15">
        <v>80.333333330000002</v>
      </c>
      <c r="D336" s="15">
        <v>9.9209389899999998</v>
      </c>
      <c r="E336" s="40">
        <f t="shared" si="71"/>
        <v>230.50091971444374</v>
      </c>
      <c r="F336" s="40">
        <f t="shared" si="72"/>
        <v>0.43197790183306195</v>
      </c>
      <c r="G336" s="40">
        <f t="shared" si="73"/>
        <v>3.6149000424336116E-3</v>
      </c>
      <c r="I336" s="36"/>
    </row>
    <row r="337" spans="1:9" x14ac:dyDescent="0.2">
      <c r="A337" s="1">
        <v>8.0640000000000001</v>
      </c>
      <c r="B337" s="15">
        <v>790.59420290000003</v>
      </c>
      <c r="C337" s="15">
        <v>79.666666669999998</v>
      </c>
      <c r="D337" s="15">
        <v>9.9201518790000005</v>
      </c>
      <c r="E337" s="40">
        <f t="shared" si="71"/>
        <v>230.51331313210432</v>
      </c>
      <c r="F337" s="40">
        <f t="shared" si="72"/>
        <v>0.43357041421745179</v>
      </c>
      <c r="G337" s="40">
        <f t="shared" si="73"/>
        <v>3.6303921474328451E-3</v>
      </c>
      <c r="I337" s="36"/>
    </row>
    <row r="338" spans="1:9" x14ac:dyDescent="0.2">
      <c r="A338" s="1">
        <v>8.0879999999999992</v>
      </c>
      <c r="B338" s="15">
        <v>781.63768119999997</v>
      </c>
      <c r="C338" s="15">
        <v>78.869565219999998</v>
      </c>
      <c r="D338" s="15">
        <v>9.9177821819999998</v>
      </c>
      <c r="E338" s="40">
        <f t="shared" si="71"/>
        <v>230.55062663681031</v>
      </c>
      <c r="F338" s="40">
        <f t="shared" si="72"/>
        <v>0.43554345345249235</v>
      </c>
      <c r="G338" s="40">
        <f t="shared" si="73"/>
        <v>3.6480456002892037E-3</v>
      </c>
      <c r="I338" s="36"/>
    </row>
    <row r="339" spans="1:9" x14ac:dyDescent="0.2">
      <c r="A339" s="1">
        <v>8.1120000000000001</v>
      </c>
      <c r="B339" s="15">
        <v>774.43478259999995</v>
      </c>
      <c r="C339" s="15">
        <v>78.115942029999999</v>
      </c>
      <c r="D339" s="15">
        <v>9.9168563229999993</v>
      </c>
      <c r="E339" s="40">
        <f t="shared" si="71"/>
        <v>230.56520594553814</v>
      </c>
      <c r="F339" s="40">
        <f t="shared" si="72"/>
        <v>0.43764413464425644</v>
      </c>
      <c r="G339" s="40">
        <f t="shared" si="73"/>
        <v>3.6649641745379741E-3</v>
      </c>
      <c r="I339" s="36"/>
    </row>
    <row r="340" spans="1:9" x14ac:dyDescent="0.2">
      <c r="A340" s="1">
        <v>8.1359999999999992</v>
      </c>
      <c r="B340" s="15">
        <v>767.13043479999999</v>
      </c>
      <c r="C340" s="15">
        <v>77.36231884</v>
      </c>
      <c r="D340" s="15">
        <v>9.9143756639999996</v>
      </c>
      <c r="E340" s="40">
        <f t="shared" si="71"/>
        <v>230.60427011115615</v>
      </c>
      <c r="F340" s="40">
        <f t="shared" si="72"/>
        <v>0.43971144967150644</v>
      </c>
      <c r="G340" s="40">
        <f t="shared" si="73"/>
        <v>3.6813696027625572E-3</v>
      </c>
      <c r="I340" s="36"/>
    </row>
    <row r="341" spans="1:9" x14ac:dyDescent="0.2">
      <c r="A341" s="1">
        <v>8.16</v>
      </c>
      <c r="B341" s="15">
        <v>760.22535210000001</v>
      </c>
      <c r="C341" s="15">
        <v>76.676056340000002</v>
      </c>
      <c r="D341" s="15">
        <v>9.9127886870000008</v>
      </c>
      <c r="E341" s="40">
        <f t="shared" si="71"/>
        <v>230.62926235188201</v>
      </c>
      <c r="F341" s="40">
        <f xml:space="preserve"> E341^2*(2*LN(D341)+H$7)*(1/SQRT(C341)-1/SQRT(B341))/(H$10*SQRT(11*71))</f>
        <v>0.43534458020457845</v>
      </c>
      <c r="G341" s="40">
        <f xml:space="preserve"> E341*(2*LN(D341)+H$7)*(1/SQRT(C341)+1/SQRT(B341))/(H$10*SQRT(11*71))</f>
        <v>3.6445835535934214E-3</v>
      </c>
      <c r="I341" s="36"/>
    </row>
    <row r="342" spans="1:9" x14ac:dyDescent="0.2">
      <c r="A342" s="1">
        <v>8.1839999999999993</v>
      </c>
      <c r="B342" s="15">
        <v>752.21126760000004</v>
      </c>
      <c r="C342" s="15">
        <v>76.154929580000001</v>
      </c>
      <c r="D342" s="15">
        <v>9.9124205130000007</v>
      </c>
      <c r="E342" s="40">
        <f t="shared" si="71"/>
        <v>230.63506062586731</v>
      </c>
      <c r="F342" s="40">
        <f t="shared" ref="F342:F350" si="74" xml:space="preserve"> E342^2*(2*LN(D342)+H$7)*(1/SQRT(C342)-1/SQRT(B342))/(H$10*SQRT(11*71))</f>
        <v>0.4364351509018784</v>
      </c>
      <c r="G342" s="40">
        <f t="shared" ref="G342:G350" si="75" xml:space="preserve"> E342*(2*LN(D342)+H$7)*(1/SQRT(C342)+1/SQRT(B342))/(H$10*SQRT(11*71))</f>
        <v>3.6585060372130427E-3</v>
      </c>
      <c r="I342" s="36"/>
    </row>
    <row r="343" spans="1:9" x14ac:dyDescent="0.2">
      <c r="A343" s="1">
        <v>8.2080000000000002</v>
      </c>
      <c r="B343" s="15">
        <v>743.84507040000005</v>
      </c>
      <c r="C343" s="15">
        <v>75.338028170000001</v>
      </c>
      <c r="D343" s="15">
        <v>9.9182840070000005</v>
      </c>
      <c r="E343" s="40">
        <f t="shared" si="71"/>
        <v>230.54272465153096</v>
      </c>
      <c r="F343" s="40">
        <f t="shared" si="74"/>
        <v>0.4389461861051393</v>
      </c>
      <c r="G343" s="40">
        <f t="shared" si="75"/>
        <v>3.6815499590978342E-3</v>
      </c>
      <c r="I343" s="36"/>
    </row>
    <row r="344" spans="1:9" x14ac:dyDescent="0.2">
      <c r="A344" s="1">
        <v>8.2319999999999993</v>
      </c>
      <c r="B344" s="15">
        <v>736.01408449999997</v>
      </c>
      <c r="C344" s="15">
        <v>74.295774649999998</v>
      </c>
      <c r="D344" s="15">
        <v>9.9247803989999994</v>
      </c>
      <c r="E344" s="40">
        <f t="shared" si="71"/>
        <v>230.44043871727973</v>
      </c>
      <c r="F344" s="40">
        <f t="shared" si="74"/>
        <v>0.44257278733566652</v>
      </c>
      <c r="G344" s="40">
        <f t="shared" si="75"/>
        <v>3.7092199017625593E-3</v>
      </c>
      <c r="I344" s="36"/>
    </row>
    <row r="345" spans="1:9" x14ac:dyDescent="0.2">
      <c r="A345" s="1">
        <v>8.2560000000000002</v>
      </c>
      <c r="B345" s="15">
        <v>728.81690140000001</v>
      </c>
      <c r="C345" s="15">
        <v>73.535211270000005</v>
      </c>
      <c r="D345" s="15">
        <v>9.9338797309999993</v>
      </c>
      <c r="E345" s="40">
        <f t="shared" si="71"/>
        <v>230.29719933503711</v>
      </c>
      <c r="F345" s="40">
        <f t="shared" si="74"/>
        <v>0.44520198439754394</v>
      </c>
      <c r="G345" s="40">
        <f t="shared" si="75"/>
        <v>3.7329653030375469E-3</v>
      </c>
      <c r="I345" s="36"/>
    </row>
    <row r="346" spans="1:9" x14ac:dyDescent="0.2">
      <c r="A346" s="1">
        <v>8.2799999999999994</v>
      </c>
      <c r="B346" s="15">
        <v>721.66197179999995</v>
      </c>
      <c r="C346" s="15">
        <v>72.521126760000001</v>
      </c>
      <c r="D346" s="15">
        <v>9.9427039239999999</v>
      </c>
      <c r="E346" s="40">
        <f t="shared" si="71"/>
        <v>230.15832509877268</v>
      </c>
      <c r="F346" s="40">
        <f t="shared" si="74"/>
        <v>0.44901233857856565</v>
      </c>
      <c r="G346" s="40">
        <f t="shared" si="75"/>
        <v>3.7618455167718941E-3</v>
      </c>
      <c r="I346" s="36"/>
    </row>
    <row r="347" spans="1:9" x14ac:dyDescent="0.2">
      <c r="A347" s="1">
        <v>8.3040000000000003</v>
      </c>
      <c r="B347" s="15">
        <v>713.85915490000002</v>
      </c>
      <c r="C347" s="15">
        <v>71.830985920000003</v>
      </c>
      <c r="D347" s="15">
        <v>9.9526467840000006</v>
      </c>
      <c r="E347" s="40">
        <f t="shared" si="71"/>
        <v>230.00188629916195</v>
      </c>
      <c r="F347" s="40">
        <f t="shared" si="74"/>
        <v>0.45135182853056621</v>
      </c>
      <c r="G347" s="40">
        <f t="shared" si="75"/>
        <v>3.7857648500037272E-3</v>
      </c>
      <c r="I347" s="36"/>
    </row>
    <row r="348" spans="1:9" x14ac:dyDescent="0.2">
      <c r="A348" s="1">
        <v>8.3279999999999994</v>
      </c>
      <c r="B348" s="15">
        <v>707.9014085</v>
      </c>
      <c r="C348" s="15">
        <v>70.873239440000006</v>
      </c>
      <c r="D348" s="15">
        <v>9.9658995249999993</v>
      </c>
      <c r="E348" s="40">
        <f t="shared" si="71"/>
        <v>229.79343946509971</v>
      </c>
      <c r="F348" s="40">
        <f t="shared" si="74"/>
        <v>0.45535454604808412</v>
      </c>
      <c r="G348" s="40">
        <f t="shared" si="75"/>
        <v>3.8160207247303294E-3</v>
      </c>
      <c r="I348" s="36"/>
    </row>
    <row r="349" spans="1:9" x14ac:dyDescent="0.2">
      <c r="A349" s="1">
        <v>8.3520000000000003</v>
      </c>
      <c r="B349" s="15">
        <v>701.83098589999997</v>
      </c>
      <c r="C349" s="15">
        <v>70.309859149999994</v>
      </c>
      <c r="D349" s="15">
        <v>9.9790095569999995</v>
      </c>
      <c r="E349" s="40">
        <f t="shared" si="71"/>
        <v>229.58731665692378</v>
      </c>
      <c r="F349" s="40">
        <f t="shared" si="74"/>
        <v>0.45753207928638412</v>
      </c>
      <c r="G349" s="40">
        <f t="shared" si="75"/>
        <v>3.8385637379884439E-3</v>
      </c>
      <c r="I349" s="36"/>
    </row>
    <row r="350" spans="1:9" x14ac:dyDescent="0.2">
      <c r="A350" s="1">
        <v>8.3759999999999994</v>
      </c>
      <c r="B350" s="15">
        <v>694.77464789999999</v>
      </c>
      <c r="C350" s="15">
        <v>69.380281690000004</v>
      </c>
      <c r="D350" s="15">
        <v>9.9861725870000004</v>
      </c>
      <c r="E350" s="40">
        <f t="shared" si="71"/>
        <v>229.47472984956448</v>
      </c>
      <c r="F350" s="40">
        <f t="shared" si="74"/>
        <v>0.4611594475654775</v>
      </c>
      <c r="G350" s="40">
        <f t="shared" si="75"/>
        <v>3.866538379062044E-3</v>
      </c>
      <c r="I350" s="36"/>
    </row>
    <row r="351" spans="1:9" x14ac:dyDescent="0.2">
      <c r="A351" s="1">
        <v>8.4</v>
      </c>
      <c r="B351" s="15">
        <v>688.9863014</v>
      </c>
      <c r="C351" s="15">
        <v>68.808219179999995</v>
      </c>
      <c r="D351" s="15">
        <v>9.9995747510000008</v>
      </c>
      <c r="E351" s="40">
        <f t="shared" si="71"/>
        <v>229.26414396345155</v>
      </c>
      <c r="F351" s="40">
        <f xml:space="preserve"> E351^2*(2*LN(D351)+H$7)*(1/SQRT(C351)-1/SQRT(B351))/(H$10*SQRT(11*73))</f>
        <v>0.45709991079019369</v>
      </c>
      <c r="G351" s="40">
        <f xml:space="preserve"> E351*(2*LN(D351)+H$7)*(1/SQRT(C351)+1/SQRT(B351))/(H$10*SQRT(11*73))</f>
        <v>3.8361386309190095E-3</v>
      </c>
      <c r="I351" s="36"/>
    </row>
    <row r="352" spans="1:9" x14ac:dyDescent="0.2">
      <c r="A352" s="1">
        <v>8.4239999999999995</v>
      </c>
      <c r="B352" s="15">
        <v>682.60273970000003</v>
      </c>
      <c r="C352" s="15">
        <v>68.095890409999996</v>
      </c>
      <c r="D352" s="15">
        <v>10.005868680000001</v>
      </c>
      <c r="E352" s="40">
        <f t="shared" si="71"/>
        <v>229.16527879825392</v>
      </c>
      <c r="F352" s="40">
        <f t="shared" ref="F352:F360" si="76" xml:space="preserve"> E352^2*(2*LN(D352)+H$7)*(1/SQRT(C352)-1/SQRT(B352))/(H$10*SQRT(11*73))</f>
        <v>0.45979943405022228</v>
      </c>
      <c r="G352" s="40">
        <f t="shared" ref="G352:G360" si="77" xml:space="preserve"> E352*(2*LN(D352)+H$7)*(1/SQRT(C352)+1/SQRT(B352))/(H$10*SQRT(11*73))</f>
        <v>3.8589713160698969E-3</v>
      </c>
      <c r="I352" s="36"/>
    </row>
    <row r="353" spans="1:9" x14ac:dyDescent="0.2">
      <c r="A353" s="1">
        <v>8.4480000000000004</v>
      </c>
      <c r="B353" s="15">
        <v>675.80821920000005</v>
      </c>
      <c r="C353" s="15">
        <v>67.424657530000005</v>
      </c>
      <c r="D353" s="15">
        <v>10.01461347</v>
      </c>
      <c r="E353" s="40">
        <f t="shared" si="71"/>
        <v>229.02794811108646</v>
      </c>
      <c r="F353" s="40">
        <f t="shared" si="76"/>
        <v>0.46234722834127107</v>
      </c>
      <c r="G353" s="40">
        <f t="shared" si="77"/>
        <v>3.8828140252162666E-3</v>
      </c>
      <c r="I353" s="36"/>
    </row>
    <row r="354" spans="1:9" x14ac:dyDescent="0.2">
      <c r="A354" s="1">
        <v>8.4719999999999995</v>
      </c>
      <c r="B354" s="15">
        <v>668.84931510000001</v>
      </c>
      <c r="C354" s="15">
        <v>66.767123290000001</v>
      </c>
      <c r="D354" s="15">
        <v>10.015307119999999</v>
      </c>
      <c r="E354" s="40">
        <f t="shared" si="71"/>
        <v>229.01705647361479</v>
      </c>
      <c r="F354" s="40">
        <f t="shared" si="76"/>
        <v>0.46458106593065657</v>
      </c>
      <c r="G354" s="40">
        <f t="shared" si="77"/>
        <v>3.9025133468506955E-3</v>
      </c>
      <c r="I354" s="36"/>
    </row>
    <row r="355" spans="1:9" x14ac:dyDescent="0.2">
      <c r="A355" s="1">
        <v>8.4960000000000004</v>
      </c>
      <c r="B355" s="15">
        <v>662.17808219999995</v>
      </c>
      <c r="C355" s="15">
        <v>66.315068490000002</v>
      </c>
      <c r="D355" s="15">
        <v>10.01621409</v>
      </c>
      <c r="E355" s="40">
        <f t="shared" si="71"/>
        <v>229.00281566842025</v>
      </c>
      <c r="F355" s="40">
        <f t="shared" si="76"/>
        <v>0.46584237723023414</v>
      </c>
      <c r="G355" s="40">
        <f t="shared" si="77"/>
        <v>3.9177960603739414E-3</v>
      </c>
      <c r="I355" s="36"/>
    </row>
    <row r="356" spans="1:9" x14ac:dyDescent="0.2">
      <c r="A356" s="1">
        <v>8.52</v>
      </c>
      <c r="B356" s="15">
        <v>656.56164379999996</v>
      </c>
      <c r="C356" s="15">
        <v>65.273972599999993</v>
      </c>
      <c r="D356" s="15">
        <v>10.016029659999999</v>
      </c>
      <c r="E356" s="40">
        <f t="shared" si="71"/>
        <v>229.00571146563618</v>
      </c>
      <c r="F356" s="40">
        <f t="shared" si="76"/>
        <v>0.47032945897524048</v>
      </c>
      <c r="G356" s="40">
        <f t="shared" si="77"/>
        <v>3.9453557573849709E-3</v>
      </c>
      <c r="I356" s="36"/>
    </row>
    <row r="357" spans="1:9" x14ac:dyDescent="0.2">
      <c r="A357" s="1">
        <v>8.5440000000000005</v>
      </c>
      <c r="B357" s="15">
        <v>649.39726029999997</v>
      </c>
      <c r="C357" s="15">
        <v>64.808219179999995</v>
      </c>
      <c r="D357" s="15">
        <v>10.016250080000001</v>
      </c>
      <c r="E357" s="40">
        <f t="shared" si="71"/>
        <v>229.00225057937612</v>
      </c>
      <c r="F357" s="40">
        <f t="shared" si="76"/>
        <v>0.47160892539883992</v>
      </c>
      <c r="G357" s="40">
        <f t="shared" si="77"/>
        <v>3.9614366476258961E-3</v>
      </c>
      <c r="I357" s="36"/>
    </row>
    <row r="358" spans="1:9" x14ac:dyDescent="0.2">
      <c r="A358" s="1">
        <v>8.5679999999999996</v>
      </c>
      <c r="B358" s="15">
        <v>642.46575340000004</v>
      </c>
      <c r="C358" s="15">
        <v>64.027397260000001</v>
      </c>
      <c r="D358" s="15">
        <v>10.019817099999999</v>
      </c>
      <c r="E358" s="40">
        <f t="shared" si="71"/>
        <v>228.9462470542324</v>
      </c>
      <c r="F358" s="40">
        <f t="shared" si="76"/>
        <v>0.47474250402454315</v>
      </c>
      <c r="G358" s="40">
        <f t="shared" si="77"/>
        <v>3.9867889532851589E-3</v>
      </c>
      <c r="I358" s="36"/>
    </row>
    <row r="359" spans="1:9" x14ac:dyDescent="0.2">
      <c r="A359" s="1">
        <v>8.5920000000000005</v>
      </c>
      <c r="B359" s="15">
        <v>635.35616440000001</v>
      </c>
      <c r="C359" s="15">
        <v>63.561643840000002</v>
      </c>
      <c r="D359" s="15">
        <v>10.025820120000001</v>
      </c>
      <c r="E359" s="40">
        <f t="shared" si="71"/>
        <v>228.85201205301254</v>
      </c>
      <c r="F359" s="40">
        <f t="shared" si="76"/>
        <v>0.47624985018542515</v>
      </c>
      <c r="G359" s="40">
        <f t="shared" si="77"/>
        <v>4.0064729005189169E-3</v>
      </c>
      <c r="I359" s="36"/>
    </row>
    <row r="360" spans="1:9" x14ac:dyDescent="0.2">
      <c r="A360" s="1">
        <v>8.6159999999999997</v>
      </c>
      <c r="B360" s="15">
        <v>628.94520550000004</v>
      </c>
      <c r="C360" s="15">
        <v>62.945205479999998</v>
      </c>
      <c r="D360" s="15">
        <v>10.03554901</v>
      </c>
      <c r="E360" s="40">
        <f t="shared" si="71"/>
        <v>228.69932797829026</v>
      </c>
      <c r="F360" s="40">
        <f t="shared" si="76"/>
        <v>0.47884298305048334</v>
      </c>
      <c r="G360" s="40">
        <f t="shared" si="77"/>
        <v>4.0315381988388346E-3</v>
      </c>
      <c r="I360" s="36"/>
    </row>
    <row r="361" spans="1:9" x14ac:dyDescent="0.2">
      <c r="A361" s="1">
        <v>8.64</v>
      </c>
      <c r="B361" s="15">
        <v>624.08000000000004</v>
      </c>
      <c r="C361" s="15">
        <v>62.333333330000002</v>
      </c>
      <c r="D361" s="15">
        <v>10.04835709</v>
      </c>
      <c r="E361" s="40">
        <f t="shared" si="71"/>
        <v>228.4983949236512</v>
      </c>
      <c r="F361" s="40">
        <f xml:space="preserve"> E361^2*(2*LN(D361)+H$7)*(1/SQRT(C361)-1/SQRT(B361))/(H$10*SQRT(11*75))</f>
        <v>0.47534948106352859</v>
      </c>
      <c r="G361" s="40">
        <f xml:space="preserve"> E361*(2*LN(D361)+H$7)*(1/SQRT(C361)+1/SQRT(B361))/(H$10*SQRT(11*75))</f>
        <v>4.0028272258664024E-3</v>
      </c>
      <c r="I361" s="36"/>
    </row>
    <row r="362" spans="1:9" x14ac:dyDescent="0.2">
      <c r="A362" s="1">
        <v>8.6639999999999997</v>
      </c>
      <c r="B362" s="15">
        <v>617.76</v>
      </c>
      <c r="C362" s="15">
        <v>61.68</v>
      </c>
      <c r="D362" s="15">
        <v>10.05440565</v>
      </c>
      <c r="E362" s="40">
        <f t="shared" si="71"/>
        <v>228.40353545628503</v>
      </c>
      <c r="F362" s="40">
        <f t="shared" ref="F362:F370" si="78" xml:space="preserve"> E362^2*(2*LN(D362)+H$7)*(1/SQRT(C362)-1/SQRT(B362))/(H$10*SQRT(11*75))</f>
        <v>0.47808877476096118</v>
      </c>
      <c r="G362" s="40">
        <f t="shared" ref="G362:G370" si="79" xml:space="preserve"> E362*(2*LN(D362)+H$7)*(1/SQRT(C362)+1/SQRT(B362))/(H$10*SQRT(11*75))</f>
        <v>4.02706005346023E-3</v>
      </c>
      <c r="I362" s="36"/>
    </row>
    <row r="363" spans="1:9" x14ac:dyDescent="0.2">
      <c r="A363" s="1">
        <v>8.6880000000000006</v>
      </c>
      <c r="B363" s="15">
        <v>611.85333330000003</v>
      </c>
      <c r="C363" s="15">
        <v>60.8</v>
      </c>
      <c r="D363" s="15">
        <v>10.06737435</v>
      </c>
      <c r="E363" s="40">
        <f t="shared" si="71"/>
        <v>228.20021417626717</v>
      </c>
      <c r="F363" s="40">
        <f t="shared" si="78"/>
        <v>0.48246994301640189</v>
      </c>
      <c r="G363" s="40">
        <f t="shared" si="79"/>
        <v>4.060800031370485E-3</v>
      </c>
      <c r="I363" s="36"/>
    </row>
    <row r="364" spans="1:9" x14ac:dyDescent="0.2">
      <c r="A364" s="1">
        <v>8.7119999999999997</v>
      </c>
      <c r="B364" s="15">
        <v>606.29333329999997</v>
      </c>
      <c r="C364" s="15">
        <v>60.09333333</v>
      </c>
      <c r="D364" s="15">
        <v>10.082435609999999</v>
      </c>
      <c r="E364" s="40">
        <f t="shared" si="71"/>
        <v>227.96420216065374</v>
      </c>
      <c r="F364" s="40">
        <f t="shared" si="78"/>
        <v>0.48605120736189089</v>
      </c>
      <c r="G364" s="40">
        <f t="shared" si="79"/>
        <v>4.0915097602081917E-3</v>
      </c>
      <c r="I364" s="36"/>
    </row>
    <row r="365" spans="1:9" x14ac:dyDescent="0.2">
      <c r="A365" s="1">
        <v>8.7360000000000007</v>
      </c>
      <c r="B365" s="15">
        <v>599.91999999999996</v>
      </c>
      <c r="C365" s="15">
        <v>59.253333329999997</v>
      </c>
      <c r="D365" s="15">
        <v>10.09858155</v>
      </c>
      <c r="E365" s="40">
        <f t="shared" si="71"/>
        <v>227.71133475834955</v>
      </c>
      <c r="F365" s="40">
        <f t="shared" si="78"/>
        <v>0.49037540303432037</v>
      </c>
      <c r="G365" s="40">
        <f t="shared" si="79"/>
        <v>4.1274347353711825E-3</v>
      </c>
      <c r="I365" s="36"/>
    </row>
    <row r="366" spans="1:9" x14ac:dyDescent="0.2">
      <c r="A366" s="1">
        <v>8.76</v>
      </c>
      <c r="B366" s="15">
        <v>593.66666669999995</v>
      </c>
      <c r="C366" s="15">
        <v>58.626666669999999</v>
      </c>
      <c r="D366" s="15">
        <v>10.11584635</v>
      </c>
      <c r="E366" s="40">
        <f t="shared" si="71"/>
        <v>227.44111058673303</v>
      </c>
      <c r="F366" s="40">
        <f t="shared" si="78"/>
        <v>0.49353219204474247</v>
      </c>
      <c r="G366" s="40">
        <f t="shared" si="79"/>
        <v>4.1587170525531061E-3</v>
      </c>
      <c r="I366" s="36"/>
    </row>
    <row r="367" spans="1:9" x14ac:dyDescent="0.2">
      <c r="A367" s="1">
        <v>8.7840000000000007</v>
      </c>
      <c r="B367" s="15">
        <v>588.20000000000005</v>
      </c>
      <c r="C367" s="15">
        <v>58.09333333</v>
      </c>
      <c r="D367" s="15">
        <v>10.13074986</v>
      </c>
      <c r="E367" s="40">
        <f t="shared" si="71"/>
        <v>227.20798594384013</v>
      </c>
      <c r="F367" s="40">
        <f t="shared" si="78"/>
        <v>0.49622834498673152</v>
      </c>
      <c r="G367" s="40">
        <f t="shared" si="79"/>
        <v>4.1858901357979287E-3</v>
      </c>
      <c r="I367" s="36"/>
    </row>
    <row r="368" spans="1:9" x14ac:dyDescent="0.2">
      <c r="A368" s="1">
        <v>8.8079999999999998</v>
      </c>
      <c r="B368" s="15">
        <v>582.94666670000004</v>
      </c>
      <c r="C368" s="15">
        <v>57.36</v>
      </c>
      <c r="D368" s="15">
        <v>10.14523432</v>
      </c>
      <c r="E368" s="40">
        <f t="shared" si="71"/>
        <v>226.98154427766471</v>
      </c>
      <c r="F368" s="40">
        <f t="shared" si="78"/>
        <v>0.50024991223771265</v>
      </c>
      <c r="G368" s="40">
        <f t="shared" si="79"/>
        <v>4.2185356668189029E-3</v>
      </c>
      <c r="I368" s="36"/>
    </row>
    <row r="369" spans="1:17" x14ac:dyDescent="0.2">
      <c r="A369" s="1">
        <v>8.8320000000000007</v>
      </c>
      <c r="B369" s="15">
        <v>576.90666669999996</v>
      </c>
      <c r="C369" s="15">
        <v>56.56</v>
      </c>
      <c r="D369" s="15">
        <v>10.155274500000001</v>
      </c>
      <c r="E369" s="40">
        <f t="shared" si="71"/>
        <v>226.82465730579707</v>
      </c>
      <c r="F369" s="40">
        <f t="shared" si="78"/>
        <v>0.50449159821459533</v>
      </c>
      <c r="G369" s="40">
        <f t="shared" si="79"/>
        <v>4.2518804926460329E-3</v>
      </c>
      <c r="I369" s="36"/>
    </row>
    <row r="370" spans="1:17" x14ac:dyDescent="0.2">
      <c r="A370" s="1">
        <v>8.8559999999999999</v>
      </c>
      <c r="B370" s="15">
        <v>571.48</v>
      </c>
      <c r="C370" s="15">
        <v>56.173333329999998</v>
      </c>
      <c r="D370" s="15">
        <v>10.16145758</v>
      </c>
      <c r="E370" s="40">
        <f t="shared" si="71"/>
        <v>226.72807216216097</v>
      </c>
      <c r="F370" s="40">
        <f t="shared" si="78"/>
        <v>0.50610880200573982</v>
      </c>
      <c r="G370" s="40">
        <f t="shared" si="79"/>
        <v>4.2711707101451488E-3</v>
      </c>
      <c r="I370" s="36"/>
    </row>
    <row r="371" spans="1:17" x14ac:dyDescent="0.2">
      <c r="A371" s="1">
        <v>8.8800000000000008</v>
      </c>
      <c r="B371" s="15">
        <v>567.14285710000001</v>
      </c>
      <c r="C371" s="15">
        <v>55.701298700000002</v>
      </c>
      <c r="D371" s="15">
        <v>10.16595324</v>
      </c>
      <c r="E371" s="40">
        <f t="shared" si="71"/>
        <v>226.65786102786535</v>
      </c>
      <c r="F371" s="40">
        <f xml:space="preserve"> E371^2*(2*LN(D371)+H$7)*(1/SQRT(C371)-1/SQRT(B371))/(H$10*SQRT(11*77))</f>
        <v>0.50182986260491713</v>
      </c>
      <c r="G371" s="40">
        <f xml:space="preserve"> E371*(2*LN(D371)+H$7)*(1/SQRT(C371)+1/SQRT(B371))/(H$10*SQRT(11*77))</f>
        <v>4.235163635511738E-3</v>
      </c>
      <c r="I371" s="36"/>
    </row>
    <row r="372" spans="1:17" x14ac:dyDescent="0.2">
      <c r="A372" s="1">
        <v>8.9039999999999999</v>
      </c>
      <c r="B372" s="15">
        <v>561.92207789999998</v>
      </c>
      <c r="C372" s="15">
        <v>55.220779219999997</v>
      </c>
      <c r="D372" s="15">
        <v>10.170443540000001</v>
      </c>
      <c r="E372" s="40">
        <f t="shared" si="71"/>
        <v>226.58774631274875</v>
      </c>
      <c r="F372" s="40">
        <f t="shared" ref="F372:F380" si="80" xml:space="preserve"> E372^2*(2*LN(D372)+H$7)*(1/SQRT(C372)-1/SQRT(B372))/(H$10*SQRT(11*77))</f>
        <v>0.50407238307700686</v>
      </c>
      <c r="G372" s="40">
        <f t="shared" ref="G372:G380" si="81" xml:space="preserve"> E372*(2*LN(D372)+H$7)*(1/SQRT(C372)+1/SQRT(B372))/(H$10*SQRT(11*77))</f>
        <v>4.2562693567140507E-3</v>
      </c>
      <c r="I372" s="36"/>
    </row>
    <row r="373" spans="1:17" x14ac:dyDescent="0.2">
      <c r="A373" s="1">
        <v>8.9280000000000008</v>
      </c>
      <c r="B373" s="15">
        <v>556.84415579999995</v>
      </c>
      <c r="C373" s="15">
        <v>54.727272730000003</v>
      </c>
      <c r="D373" s="15">
        <v>10.17647539</v>
      </c>
      <c r="E373" s="40">
        <f t="shared" si="71"/>
        <v>226.49358086262296</v>
      </c>
      <c r="F373" s="40">
        <f t="shared" si="80"/>
        <v>0.5065042444956035</v>
      </c>
      <c r="G373" s="40">
        <f t="shared" si="81"/>
        <v>4.2787312162010449E-3</v>
      </c>
      <c r="I373" s="36"/>
    </row>
    <row r="374" spans="1:17" x14ac:dyDescent="0.2">
      <c r="A374" s="1">
        <v>8.952</v>
      </c>
      <c r="B374" s="15">
        <v>551.10389610000004</v>
      </c>
      <c r="C374" s="15">
        <v>54.168831169999997</v>
      </c>
      <c r="D374" s="15">
        <v>10.17732337</v>
      </c>
      <c r="E374" s="40">
        <f t="shared" si="71"/>
        <v>226.48034458958358</v>
      </c>
      <c r="F374" s="40">
        <f t="shared" si="80"/>
        <v>0.50912088711648329</v>
      </c>
      <c r="G374" s="40">
        <f t="shared" si="81"/>
        <v>4.3012447029351798E-3</v>
      </c>
      <c r="I374" s="36"/>
    </row>
    <row r="375" spans="1:17" x14ac:dyDescent="0.2">
      <c r="A375" s="1">
        <v>8.9760000000000009</v>
      </c>
      <c r="B375" s="15">
        <v>546.24675319999994</v>
      </c>
      <c r="C375" s="15">
        <v>53.779220780000003</v>
      </c>
      <c r="D375" s="15">
        <v>10.17498947</v>
      </c>
      <c r="E375" s="40">
        <f t="shared" si="71"/>
        <v>226.5167759626942</v>
      </c>
      <c r="F375" s="40">
        <f t="shared" si="80"/>
        <v>0.51070259894184344</v>
      </c>
      <c r="G375" s="40">
        <f t="shared" si="81"/>
        <v>4.3163664830367255E-3</v>
      </c>
      <c r="I375" s="36"/>
    </row>
    <row r="376" spans="1:17" x14ac:dyDescent="0.2">
      <c r="A376" s="1">
        <v>9</v>
      </c>
      <c r="B376" s="15">
        <v>541.07792210000002</v>
      </c>
      <c r="C376" s="15">
        <v>53.18181818</v>
      </c>
      <c r="D376" s="15">
        <v>10.177465700000001</v>
      </c>
      <c r="E376" s="40">
        <f t="shared" si="71"/>
        <v>226.47812297990558</v>
      </c>
      <c r="F376" s="40">
        <f t="shared" si="80"/>
        <v>0.51383121140535637</v>
      </c>
      <c r="G376" s="40">
        <f t="shared" si="81"/>
        <v>4.3410380316673582E-3</v>
      </c>
      <c r="I376" s="36"/>
    </row>
    <row r="377" spans="1:17" x14ac:dyDescent="0.2">
      <c r="A377" s="1">
        <v>9.0239999999999991</v>
      </c>
      <c r="B377" s="15">
        <v>536.53246750000005</v>
      </c>
      <c r="C377" s="15">
        <v>52.727272730000003</v>
      </c>
      <c r="D377" s="15">
        <v>10.17828933</v>
      </c>
      <c r="E377" s="40">
        <f t="shared" si="71"/>
        <v>226.46526730511403</v>
      </c>
      <c r="F377" s="40">
        <f t="shared" si="80"/>
        <v>0.5160829843456145</v>
      </c>
      <c r="G377" s="40">
        <f t="shared" si="81"/>
        <v>4.3600857323789505E-3</v>
      </c>
      <c r="I377" s="36"/>
    </row>
    <row r="378" spans="1:17" x14ac:dyDescent="0.2">
      <c r="A378" s="1">
        <v>9.048</v>
      </c>
      <c r="B378" s="15">
        <v>531.67532470000003</v>
      </c>
      <c r="C378" s="15">
        <v>52.168831169999997</v>
      </c>
      <c r="D378" s="15">
        <v>10.18043703</v>
      </c>
      <c r="E378" s="40">
        <f t="shared" si="71"/>
        <v>226.43174685173543</v>
      </c>
      <c r="F378" s="40">
        <f t="shared" si="80"/>
        <v>0.51908557207115025</v>
      </c>
      <c r="G378" s="40">
        <f t="shared" si="81"/>
        <v>4.3837349101409698E-3</v>
      </c>
      <c r="I378" s="36"/>
    </row>
    <row r="379" spans="1:17" x14ac:dyDescent="0.2">
      <c r="A379" s="1">
        <v>9.0719999999999992</v>
      </c>
      <c r="B379" s="15">
        <v>526.0519481</v>
      </c>
      <c r="C379" s="15">
        <v>51.714285709999999</v>
      </c>
      <c r="D379" s="15">
        <v>10.18227145</v>
      </c>
      <c r="E379" s="40">
        <f t="shared" si="71"/>
        <v>226.40311829070365</v>
      </c>
      <c r="F379" s="40">
        <f t="shared" si="80"/>
        <v>0.52119255468246162</v>
      </c>
      <c r="G379" s="40">
        <f t="shared" si="81"/>
        <v>4.404965088953665E-3</v>
      </c>
      <c r="I379" s="36"/>
    </row>
    <row r="380" spans="1:17" x14ac:dyDescent="0.2">
      <c r="A380" s="1">
        <v>9.0960000000000001</v>
      </c>
      <c r="B380" s="15">
        <v>521</v>
      </c>
      <c r="C380" s="15">
        <v>51.207792210000001</v>
      </c>
      <c r="D380" s="15">
        <v>10.18298152</v>
      </c>
      <c r="E380" s="40">
        <f t="shared" si="71"/>
        <v>226.39203728537944</v>
      </c>
      <c r="F380" s="40">
        <f t="shared" si="80"/>
        <v>0.52380797406372481</v>
      </c>
      <c r="G380" s="40">
        <f t="shared" si="81"/>
        <v>4.4269903242177598E-3</v>
      </c>
      <c r="I380" s="36"/>
    </row>
    <row r="381" spans="1:17" x14ac:dyDescent="0.2">
      <c r="A381" s="1">
        <v>9.1199999999999992</v>
      </c>
      <c r="B381" s="15">
        <v>517.13924050000003</v>
      </c>
      <c r="C381" s="15">
        <v>50.696202530000001</v>
      </c>
      <c r="D381" s="15">
        <v>10.190921619999999</v>
      </c>
      <c r="E381" s="40">
        <f t="shared" si="71"/>
        <v>226.26815011924538</v>
      </c>
      <c r="F381" s="40">
        <f xml:space="preserve"> E381^2*(2*LN(D381)+H$7)*(1/SQRT(C381)-1/SQRT(B381))/(H$10*SQRT(11*79))</f>
        <v>0.52028077085585334</v>
      </c>
      <c r="G381" s="40">
        <f xml:space="preserve"> E381*(2*LN(D381)+H$7)*(1/SQRT(C381)+1/SQRT(B381))/(H$10*SQRT(11*79))</f>
        <v>4.3956110734459401E-3</v>
      </c>
      <c r="I381" s="36"/>
    </row>
    <row r="382" spans="1:17" s="17" customFormat="1" x14ac:dyDescent="0.2">
      <c r="A382" s="20">
        <v>9.1440000000000001</v>
      </c>
      <c r="B382" s="21">
        <v>511.48101270000001</v>
      </c>
      <c r="C382" s="21">
        <v>50.189873419999998</v>
      </c>
      <c r="D382" s="21">
        <v>10.202244520000001</v>
      </c>
      <c r="E382" s="47">
        <f t="shared" si="71"/>
        <v>226.09155297723001</v>
      </c>
      <c r="F382" s="47">
        <f t="shared" ref="F382:F390" si="82" xml:space="preserve"> E382^2*(2*LN(D382)+H$7)*(1/SQRT(C382)-1/SQRT(B382))/(H$10*SQRT(11*79))</f>
        <v>0.52311618451094477</v>
      </c>
      <c r="G382" s="47">
        <f t="shared" ref="G382:G390" si="83" xml:space="preserve"> E382*(2*LN(D382)+H$7)*(1/SQRT(C382)+1/SQRT(B382))/(H$10*SQRT(11*79))</f>
        <v>4.424498966552148E-3</v>
      </c>
      <c r="H382" s="48"/>
      <c r="I382" s="37"/>
      <c r="J382" s="38"/>
      <c r="K382" s="25"/>
      <c r="L382" s="25"/>
      <c r="M382" s="22"/>
      <c r="N382" s="22"/>
      <c r="P382" s="41"/>
      <c r="Q382" s="18"/>
    </row>
    <row r="383" spans="1:17" x14ac:dyDescent="0.2">
      <c r="A383" s="1">
        <v>9.1679999999999993</v>
      </c>
      <c r="B383" s="15">
        <v>507.26582280000002</v>
      </c>
      <c r="C383" s="15">
        <v>49.734177219999999</v>
      </c>
      <c r="D383" s="15">
        <v>10.21057392</v>
      </c>
      <c r="E383" s="40">
        <f t="shared" si="71"/>
        <v>225.96169762684991</v>
      </c>
      <c r="F383" s="40">
        <f t="shared" si="82"/>
        <v>0.52585194141081337</v>
      </c>
      <c r="G383" s="40">
        <f t="shared" si="83"/>
        <v>4.4488873138916109E-3</v>
      </c>
      <c r="I383" s="36"/>
    </row>
    <row r="384" spans="1:17" x14ac:dyDescent="0.2">
      <c r="A384" s="1">
        <v>9.1920000000000002</v>
      </c>
      <c r="B384" s="15">
        <v>502.78481010000002</v>
      </c>
      <c r="C384" s="15">
        <v>49.316455699999999</v>
      </c>
      <c r="D384" s="15">
        <v>10.216463600000001</v>
      </c>
      <c r="E384" s="40">
        <f t="shared" si="71"/>
        <v>225.86990530402082</v>
      </c>
      <c r="F384" s="40">
        <f t="shared" si="82"/>
        <v>0.52819303174039212</v>
      </c>
      <c r="G384" s="40">
        <f t="shared" si="83"/>
        <v>4.4711902391065799E-3</v>
      </c>
      <c r="I384" s="36"/>
    </row>
    <row r="385" spans="1:9" x14ac:dyDescent="0.2">
      <c r="A385" s="1">
        <v>9.2159999999999993</v>
      </c>
      <c r="B385" s="15">
        <v>498.1265823</v>
      </c>
      <c r="C385" s="15">
        <v>48.924050630000004</v>
      </c>
      <c r="D385" s="15">
        <v>10.22824694</v>
      </c>
      <c r="E385" s="40">
        <f t="shared" si="71"/>
        <v>225.68632841714387</v>
      </c>
      <c r="F385" s="40">
        <f t="shared" si="82"/>
        <v>0.5304887465750896</v>
      </c>
      <c r="G385" s="40">
        <f t="shared" si="83"/>
        <v>4.4963366614376409E-3</v>
      </c>
      <c r="I385" s="36"/>
    </row>
    <row r="386" spans="1:9" x14ac:dyDescent="0.2">
      <c r="A386" s="1">
        <v>9.24</v>
      </c>
      <c r="B386" s="15">
        <v>493.68354429999999</v>
      </c>
      <c r="C386" s="15">
        <v>48.189873419999998</v>
      </c>
      <c r="D386" s="15">
        <v>10.240268410000001</v>
      </c>
      <c r="E386" s="40">
        <f t="shared" si="71"/>
        <v>225.49913857815685</v>
      </c>
      <c r="F386" s="40">
        <f t="shared" si="82"/>
        <v>0.53561185904881514</v>
      </c>
      <c r="G386" s="40">
        <f t="shared" si="83"/>
        <v>4.5338286995102251E-3</v>
      </c>
      <c r="I386" s="36"/>
    </row>
    <row r="387" spans="1:9" x14ac:dyDescent="0.2">
      <c r="A387" s="1">
        <v>9.2639999999999993</v>
      </c>
      <c r="B387" s="15">
        <v>488.86075949999997</v>
      </c>
      <c r="C387" s="15">
        <v>47.468354429999998</v>
      </c>
      <c r="D387" s="15">
        <v>10.248893170000001</v>
      </c>
      <c r="E387" s="40">
        <f t="shared" ref="E387:E450" si="84" xml:space="preserve"> H$10/((LN(D387))^2+H$7*LN(D387)+H$4)</f>
        <v>225.364900955888</v>
      </c>
      <c r="F387" s="40">
        <f t="shared" si="82"/>
        <v>0.54056074486092964</v>
      </c>
      <c r="G387" s="40">
        <f t="shared" si="83"/>
        <v>4.5701145884064209E-3</v>
      </c>
      <c r="I387" s="36"/>
    </row>
    <row r="388" spans="1:9" x14ac:dyDescent="0.2">
      <c r="A388" s="1">
        <v>9.2880000000000003</v>
      </c>
      <c r="B388" s="15">
        <v>484.37974680000002</v>
      </c>
      <c r="C388" s="15">
        <v>47.177215189999998</v>
      </c>
      <c r="D388" s="15">
        <v>10.257521479999999</v>
      </c>
      <c r="E388" s="40">
        <f t="shared" si="84"/>
        <v>225.23065965088384</v>
      </c>
      <c r="F388" s="40">
        <f t="shared" si="82"/>
        <v>0.54209765461599346</v>
      </c>
      <c r="G388" s="40">
        <f t="shared" si="83"/>
        <v>4.5906839643652117E-3</v>
      </c>
      <c r="I388" s="36"/>
    </row>
    <row r="389" spans="1:9" x14ac:dyDescent="0.2">
      <c r="A389" s="1">
        <v>9.3119999999999994</v>
      </c>
      <c r="B389" s="15">
        <v>479.835443</v>
      </c>
      <c r="C389" s="15">
        <v>46.784810129999997</v>
      </c>
      <c r="D389" s="15">
        <v>10.2657694</v>
      </c>
      <c r="E389" s="40">
        <f t="shared" si="84"/>
        <v>225.10238519599781</v>
      </c>
      <c r="F389" s="40">
        <f t="shared" si="82"/>
        <v>0.5444685507123318</v>
      </c>
      <c r="G389" s="40">
        <f t="shared" si="83"/>
        <v>4.6151023064761451E-3</v>
      </c>
      <c r="I389" s="36"/>
    </row>
    <row r="390" spans="1:9" x14ac:dyDescent="0.2">
      <c r="A390" s="1">
        <v>9.3360000000000003</v>
      </c>
      <c r="B390" s="15">
        <v>475.58227849999997</v>
      </c>
      <c r="C390" s="15">
        <v>46.164556959999999</v>
      </c>
      <c r="D390" s="15">
        <v>10.276417589999999</v>
      </c>
      <c r="E390" s="40">
        <f t="shared" si="84"/>
        <v>224.93685192277334</v>
      </c>
      <c r="F390" s="40">
        <f t="shared" si="82"/>
        <v>0.54896867242881286</v>
      </c>
      <c r="G390" s="40">
        <f t="shared" si="83"/>
        <v>4.6495281812415305E-3</v>
      </c>
      <c r="I390" s="36"/>
    </row>
    <row r="391" spans="1:9" x14ac:dyDescent="0.2">
      <c r="A391" s="1">
        <v>9.36</v>
      </c>
      <c r="B391" s="15">
        <v>472.06172839999999</v>
      </c>
      <c r="C391" s="15">
        <v>45.802469139999999</v>
      </c>
      <c r="D391" s="15">
        <v>10.2880302</v>
      </c>
      <c r="E391" s="40">
        <f t="shared" si="84"/>
        <v>224.75641825004209</v>
      </c>
      <c r="F391" s="40">
        <f xml:space="preserve"> E391^2*(2*LN(D391)+H$7)*(1/SQRT(C391)-1/SQRT(B391))/(H$10*SQRT(11*81))</f>
        <v>0.5446655641604774</v>
      </c>
      <c r="G391" s="40">
        <f xml:space="preserve"> E391*(2*LN(D391)+H$7)*(1/SQRT(C391)+1/SQRT(B391))/(H$10*SQRT(11*81))</f>
        <v>4.6160786081312459E-3</v>
      </c>
      <c r="I391" s="36"/>
    </row>
    <row r="392" spans="1:9" x14ac:dyDescent="0.2">
      <c r="A392" s="1">
        <v>9.3840000000000003</v>
      </c>
      <c r="B392" s="15">
        <v>467.37037040000001</v>
      </c>
      <c r="C392" s="15">
        <v>45.395061730000002</v>
      </c>
      <c r="D392" s="15">
        <v>10.294895589999999</v>
      </c>
      <c r="E392" s="40">
        <f t="shared" si="84"/>
        <v>224.64979129448483</v>
      </c>
      <c r="F392" s="40">
        <f t="shared" ref="F392:F400" si="85" xml:space="preserve"> E392^2*(2*LN(D392)+H$7)*(1/SQRT(C392)-1/SQRT(B392))/(H$10*SQRT(11*81))</f>
        <v>0.54716384310202737</v>
      </c>
      <c r="G392" s="40">
        <f t="shared" ref="G392:G400" si="86" xml:space="preserve"> E392*(2*LN(D392)+H$7)*(1/SQRT(C392)+1/SQRT(B392))/(H$10*SQRT(11*81))</f>
        <v>4.641138891863828E-3</v>
      </c>
      <c r="I392" s="36"/>
    </row>
    <row r="393" spans="1:9" x14ac:dyDescent="0.2">
      <c r="A393" s="1">
        <v>9.4079999999999995</v>
      </c>
      <c r="B393" s="15">
        <v>462.48148149999997</v>
      </c>
      <c r="C393" s="15">
        <v>44.962962959999999</v>
      </c>
      <c r="D393" s="15">
        <v>10.300032740000001</v>
      </c>
      <c r="E393" s="40">
        <f t="shared" si="84"/>
        <v>224.57002814784741</v>
      </c>
      <c r="F393" s="40">
        <f t="shared" si="85"/>
        <v>0.54981017225553852</v>
      </c>
      <c r="G393" s="40">
        <f t="shared" si="86"/>
        <v>4.6667745471609123E-3</v>
      </c>
      <c r="I393" s="36"/>
    </row>
    <row r="394" spans="1:9" x14ac:dyDescent="0.2">
      <c r="A394" s="1">
        <v>9.4320000000000004</v>
      </c>
      <c r="B394" s="15">
        <v>458.2345679</v>
      </c>
      <c r="C394" s="15">
        <v>44.530864200000003</v>
      </c>
      <c r="D394" s="15">
        <v>10.308276129999999</v>
      </c>
      <c r="E394" s="40">
        <f t="shared" si="84"/>
        <v>224.4420755210848</v>
      </c>
      <c r="F394" s="40">
        <f t="shared" si="85"/>
        <v>0.55275236115322657</v>
      </c>
      <c r="G394" s="40">
        <f t="shared" si="86"/>
        <v>4.6937233904549716E-3</v>
      </c>
      <c r="I394" s="36"/>
    </row>
    <row r="395" spans="1:9" x14ac:dyDescent="0.2">
      <c r="A395" s="1">
        <v>9.4559999999999995</v>
      </c>
      <c r="B395" s="15">
        <v>453.86419749999999</v>
      </c>
      <c r="C395" s="15">
        <v>44.012345680000003</v>
      </c>
      <c r="D395" s="15">
        <v>10.31885913</v>
      </c>
      <c r="E395" s="40">
        <f t="shared" si="84"/>
        <v>224.27788113121036</v>
      </c>
      <c r="F395" s="40">
        <f t="shared" si="85"/>
        <v>0.5565573079826297</v>
      </c>
      <c r="G395" s="40">
        <f t="shared" si="86"/>
        <v>4.7260197074050518E-3</v>
      </c>
      <c r="I395" s="36"/>
    </row>
    <row r="396" spans="1:9" x14ac:dyDescent="0.2">
      <c r="A396" s="1">
        <v>9.48</v>
      </c>
      <c r="B396" s="15">
        <v>449.66666670000001</v>
      </c>
      <c r="C396" s="15">
        <v>43.617283950000001</v>
      </c>
      <c r="D396" s="15">
        <v>10.3265504</v>
      </c>
      <c r="E396" s="40">
        <f t="shared" si="84"/>
        <v>224.15860384001513</v>
      </c>
      <c r="F396" s="40">
        <f t="shared" si="85"/>
        <v>0.55924732454344994</v>
      </c>
      <c r="G396" s="40">
        <f t="shared" si="86"/>
        <v>4.7518392461268419E-3</v>
      </c>
      <c r="I396" s="36"/>
    </row>
    <row r="397" spans="1:9" x14ac:dyDescent="0.2">
      <c r="A397" s="1">
        <v>9.5039999999999996</v>
      </c>
      <c r="B397" s="15">
        <v>445.037037</v>
      </c>
      <c r="C397" s="15">
        <v>43.123456789999999</v>
      </c>
      <c r="D397" s="15">
        <v>10.33489279</v>
      </c>
      <c r="E397" s="40">
        <f t="shared" si="84"/>
        <v>224.02927891859389</v>
      </c>
      <c r="F397" s="40">
        <f t="shared" si="85"/>
        <v>0.56279927990464573</v>
      </c>
      <c r="G397" s="40">
        <f t="shared" si="86"/>
        <v>4.783069114358449E-3</v>
      </c>
      <c r="I397" s="36"/>
    </row>
    <row r="398" spans="1:9" x14ac:dyDescent="0.2">
      <c r="A398" s="1">
        <v>9.5280000000000005</v>
      </c>
      <c r="B398" s="15">
        <v>440.92592589999998</v>
      </c>
      <c r="C398" s="15">
        <v>42.58024691</v>
      </c>
      <c r="D398" s="15">
        <v>10.3454958</v>
      </c>
      <c r="E398" s="40">
        <f t="shared" si="84"/>
        <v>223.86498528663569</v>
      </c>
      <c r="F398" s="40">
        <f t="shared" si="85"/>
        <v>0.56709971211460974</v>
      </c>
      <c r="G398" s="40">
        <f t="shared" si="86"/>
        <v>4.8175176910803261E-3</v>
      </c>
      <c r="I398" s="36"/>
    </row>
    <row r="399" spans="1:9" x14ac:dyDescent="0.2">
      <c r="A399" s="1">
        <v>9.5519999999999996</v>
      </c>
      <c r="B399" s="15">
        <v>436.95061729999998</v>
      </c>
      <c r="C399" s="15">
        <v>42.185185189999999</v>
      </c>
      <c r="D399" s="15">
        <v>10.359461789999999</v>
      </c>
      <c r="E399" s="40">
        <f t="shared" si="84"/>
        <v>223.64871293831646</v>
      </c>
      <c r="F399" s="40">
        <f t="shared" si="85"/>
        <v>0.57015836307253343</v>
      </c>
      <c r="G399" s="40">
        <f t="shared" si="86"/>
        <v>4.8477434209350722E-3</v>
      </c>
      <c r="I399" s="36"/>
    </row>
    <row r="400" spans="1:9" x14ac:dyDescent="0.2">
      <c r="A400" s="1">
        <v>9.5760000000000005</v>
      </c>
      <c r="B400" s="15">
        <v>433.34567900000002</v>
      </c>
      <c r="C400" s="15">
        <v>41.777777780000001</v>
      </c>
      <c r="D400" s="15">
        <v>10.37532801</v>
      </c>
      <c r="E400" s="40">
        <f t="shared" si="84"/>
        <v>223.40319667376312</v>
      </c>
      <c r="F400" s="40">
        <f t="shared" si="85"/>
        <v>0.57353653139418148</v>
      </c>
      <c r="G400" s="40">
        <f t="shared" si="86"/>
        <v>4.8794426216357076E-3</v>
      </c>
      <c r="I400" s="36"/>
    </row>
    <row r="401" spans="1:9" x14ac:dyDescent="0.2">
      <c r="A401" s="1">
        <v>9.6</v>
      </c>
      <c r="B401" s="15">
        <v>429.97590359999998</v>
      </c>
      <c r="C401" s="15">
        <v>41.397590360000002</v>
      </c>
      <c r="D401" s="15">
        <v>10.39074716</v>
      </c>
      <c r="E401" s="40">
        <f t="shared" si="84"/>
        <v>223.1647867098871</v>
      </c>
      <c r="F401" s="40">
        <f xml:space="preserve"> E401^2*(2*LN(D401)+H$7)*(1/SQRT(C401)-1/SQRT(B401))/(H$10*SQRT(11*83))</f>
        <v>0.56975066536671759</v>
      </c>
      <c r="G401" s="40">
        <f xml:space="preserve"> E401*(2*LN(D401)+H$7)*(1/SQRT(C401)+1/SQRT(B401))/(H$10*SQRT(11*83))</f>
        <v>4.8501871033351475E-3</v>
      </c>
      <c r="I401" s="36"/>
    </row>
    <row r="402" spans="1:9" x14ac:dyDescent="0.2">
      <c r="A402" s="1">
        <v>9.6240000000000006</v>
      </c>
      <c r="B402" s="15">
        <v>425.95180720000002</v>
      </c>
      <c r="C402" s="15">
        <v>40.963855420000002</v>
      </c>
      <c r="D402" s="15">
        <v>10.411079109999999</v>
      </c>
      <c r="E402" s="40">
        <f t="shared" si="84"/>
        <v>222.85070310895398</v>
      </c>
      <c r="F402" s="40">
        <f t="shared" ref="F402:F410" si="87" xml:space="preserve"> E402^2*(2*LN(D402)+H$7)*(1/SQRT(C402)-1/SQRT(B402))/(H$10*SQRT(11*83))</f>
        <v>0.57342349185194985</v>
      </c>
      <c r="G402" s="40">
        <f t="shared" ref="G402:G410" si="88" xml:space="preserve"> E402*(2*LN(D402)+H$7)*(1/SQRT(C402)+1/SQRT(B402))/(H$10*SQRT(11*83))</f>
        <v>4.8864381881708269E-3</v>
      </c>
      <c r="I402" s="36"/>
    </row>
    <row r="403" spans="1:9" x14ac:dyDescent="0.2">
      <c r="A403" s="1">
        <v>9.6479999999999997</v>
      </c>
      <c r="B403" s="15">
        <v>421.7590361</v>
      </c>
      <c r="C403" s="15">
        <v>40.506024099999998</v>
      </c>
      <c r="D403" s="15">
        <v>10.42980468</v>
      </c>
      <c r="E403" s="40">
        <f t="shared" si="84"/>
        <v>222.56172834622348</v>
      </c>
      <c r="F403" s="40">
        <f t="shared" si="87"/>
        <v>0.57729955416563616</v>
      </c>
      <c r="G403" s="40">
        <f t="shared" si="88"/>
        <v>4.9235798869296321E-3</v>
      </c>
      <c r="I403" s="36"/>
    </row>
    <row r="404" spans="1:9" x14ac:dyDescent="0.2">
      <c r="A404" s="1">
        <v>9.6720000000000006</v>
      </c>
      <c r="B404" s="15">
        <v>417.57831329999999</v>
      </c>
      <c r="C404" s="15">
        <v>40</v>
      </c>
      <c r="D404" s="15">
        <v>10.444607899999999</v>
      </c>
      <c r="E404" s="40">
        <f t="shared" si="84"/>
        <v>222.33348587960563</v>
      </c>
      <c r="F404" s="40">
        <f t="shared" si="87"/>
        <v>0.58164654646556768</v>
      </c>
      <c r="G404" s="40">
        <f t="shared" si="88"/>
        <v>4.9613098708200061E-3</v>
      </c>
      <c r="I404" s="36"/>
    </row>
    <row r="405" spans="1:9" x14ac:dyDescent="0.2">
      <c r="A405" s="1">
        <v>9.6959999999999997</v>
      </c>
      <c r="B405" s="15">
        <v>413.67469879999999</v>
      </c>
      <c r="C405" s="15">
        <v>39.530120480000001</v>
      </c>
      <c r="D405" s="15">
        <v>10.45891353</v>
      </c>
      <c r="E405" s="40">
        <f t="shared" si="84"/>
        <v>222.11308720484226</v>
      </c>
      <c r="F405" s="40">
        <f t="shared" si="87"/>
        <v>0.58576150723680531</v>
      </c>
      <c r="G405" s="40">
        <f t="shared" si="88"/>
        <v>4.9972218918508567E-3</v>
      </c>
      <c r="I405" s="36"/>
    </row>
    <row r="406" spans="1:9" x14ac:dyDescent="0.2">
      <c r="A406" s="1">
        <v>9.7200000000000006</v>
      </c>
      <c r="B406" s="15">
        <v>409.67469879999999</v>
      </c>
      <c r="C406" s="15">
        <v>39.084337349999998</v>
      </c>
      <c r="D406" s="15">
        <v>10.47235178</v>
      </c>
      <c r="E406" s="40">
        <f t="shared" si="84"/>
        <v>221.90620714249019</v>
      </c>
      <c r="F406" s="40">
        <f t="shared" si="87"/>
        <v>0.58963236424782683</v>
      </c>
      <c r="G406" s="40">
        <f t="shared" si="88"/>
        <v>5.0321407693273718E-3</v>
      </c>
      <c r="I406" s="36"/>
    </row>
    <row r="407" spans="1:9" x14ac:dyDescent="0.2">
      <c r="A407" s="1">
        <v>9.7439999999999998</v>
      </c>
      <c r="B407" s="15">
        <v>405.45783130000001</v>
      </c>
      <c r="C407" s="15">
        <v>38.493975900000002</v>
      </c>
      <c r="D407" s="15">
        <v>10.4842257</v>
      </c>
      <c r="E407" s="40">
        <f t="shared" si="84"/>
        <v>221.72353620069535</v>
      </c>
      <c r="F407" s="40">
        <f t="shared" si="87"/>
        <v>0.59506877965132643</v>
      </c>
      <c r="G407" s="40">
        <f t="shared" si="88"/>
        <v>5.0742827436953998E-3</v>
      </c>
      <c r="I407" s="36"/>
    </row>
    <row r="408" spans="1:9" x14ac:dyDescent="0.2">
      <c r="A408" s="1">
        <v>9.7680000000000007</v>
      </c>
      <c r="B408" s="15">
        <v>401.63855419999999</v>
      </c>
      <c r="C408" s="15">
        <v>38.156626510000002</v>
      </c>
      <c r="D408" s="15">
        <v>10.493418459999999</v>
      </c>
      <c r="E408" s="40">
        <f t="shared" si="84"/>
        <v>221.5821949617013</v>
      </c>
      <c r="F408" s="40">
        <f t="shared" si="87"/>
        <v>0.597824885394731</v>
      </c>
      <c r="G408" s="40">
        <f t="shared" si="88"/>
        <v>5.1021863885106818E-3</v>
      </c>
      <c r="I408" s="36"/>
    </row>
    <row r="409" spans="1:9" x14ac:dyDescent="0.2">
      <c r="A409" s="1">
        <v>9.7919999999999998</v>
      </c>
      <c r="B409" s="15">
        <v>397.53012050000001</v>
      </c>
      <c r="C409" s="15">
        <v>37.795180719999998</v>
      </c>
      <c r="D409" s="15">
        <v>10.50355982</v>
      </c>
      <c r="E409" s="40">
        <f t="shared" si="84"/>
        <v>221.42635252577264</v>
      </c>
      <c r="F409" s="40">
        <f t="shared" si="87"/>
        <v>0.60081473069216684</v>
      </c>
      <c r="G409" s="40">
        <f t="shared" si="88"/>
        <v>5.1326481142663491E-3</v>
      </c>
      <c r="I409" s="36"/>
    </row>
    <row r="410" spans="1:9" x14ac:dyDescent="0.2">
      <c r="A410" s="1">
        <v>9.8160000000000007</v>
      </c>
      <c r="B410" s="15">
        <v>393.87951809999998</v>
      </c>
      <c r="C410" s="15">
        <v>37.457831329999998</v>
      </c>
      <c r="D410" s="15">
        <v>10.51039308</v>
      </c>
      <c r="E410" s="40">
        <f t="shared" si="84"/>
        <v>221.32139558131456</v>
      </c>
      <c r="F410" s="40">
        <f t="shared" si="87"/>
        <v>0.60364014695514878</v>
      </c>
      <c r="G410" s="40">
        <f t="shared" si="88"/>
        <v>5.1596874492585727E-3</v>
      </c>
      <c r="I410" s="36"/>
    </row>
    <row r="411" spans="1:9" x14ac:dyDescent="0.2">
      <c r="A411" s="1">
        <v>9.84</v>
      </c>
      <c r="B411" s="15">
        <v>390.24705879999999</v>
      </c>
      <c r="C411" s="15">
        <v>37.094117650000001</v>
      </c>
      <c r="D411" s="15">
        <v>10.51614457</v>
      </c>
      <c r="E411" s="40">
        <f t="shared" si="84"/>
        <v>221.23308559775973</v>
      </c>
      <c r="F411" s="40">
        <f xml:space="preserve"> E411^2*(2*LN(D411)+H$7)*(1/SQRT(C411)-1/SQRT(B411))/(H$10*SQRT(11*85))</f>
        <v>0.59961271419005946</v>
      </c>
      <c r="G411" s="40">
        <f xml:space="preserve"> E411*(2*LN(D411)+H$7)*(1/SQRT(C411)+1/SQRT(B411))/(H$10*SQRT(11*85))</f>
        <v>5.1264482322333381E-3</v>
      </c>
      <c r="I411" s="36"/>
    </row>
    <row r="412" spans="1:9" x14ac:dyDescent="0.2">
      <c r="A412" s="1">
        <v>9.8640000000000008</v>
      </c>
      <c r="B412" s="15">
        <v>386.9058824</v>
      </c>
      <c r="C412" s="15">
        <v>36.788235290000003</v>
      </c>
      <c r="D412" s="15">
        <v>10.524615389999999</v>
      </c>
      <c r="E412" s="40">
        <f t="shared" si="84"/>
        <v>221.10307457079017</v>
      </c>
      <c r="F412" s="40">
        <f t="shared" ref="F412:F420" si="89" xml:space="preserve"> E412^2*(2*LN(D412)+H$7)*(1/SQRT(C412)-1/SQRT(B412))/(H$10*SQRT(11*85))</f>
        <v>0.60225324687150028</v>
      </c>
      <c r="G412" s="40">
        <f t="shared" ref="G412:G420" si="90" xml:space="preserve"> E412*(2*LN(D412)+H$7)*(1/SQRT(C412)+1/SQRT(B412))/(H$10*SQRT(11*85))</f>
        <v>5.1526101118164582E-3</v>
      </c>
      <c r="I412" s="36"/>
    </row>
    <row r="413" spans="1:9" x14ac:dyDescent="0.2">
      <c r="A413" s="1">
        <v>9.8879999999999999</v>
      </c>
      <c r="B413" s="15">
        <v>383.41176469999999</v>
      </c>
      <c r="C413" s="15">
        <v>36.517647060000002</v>
      </c>
      <c r="D413" s="15">
        <v>10.530871940000001</v>
      </c>
      <c r="E413" s="40">
        <f t="shared" si="84"/>
        <v>221.00708857960237</v>
      </c>
      <c r="F413" s="40">
        <f t="shared" si="89"/>
        <v>0.60439627408275709</v>
      </c>
      <c r="G413" s="40">
        <f t="shared" si="90"/>
        <v>5.176171275766998E-3</v>
      </c>
      <c r="I413" s="36"/>
    </row>
    <row r="414" spans="1:9" x14ac:dyDescent="0.2">
      <c r="A414" s="1">
        <v>9.9120000000000008</v>
      </c>
      <c r="B414" s="15">
        <v>379.6</v>
      </c>
      <c r="C414" s="15">
        <v>36.070588239999999</v>
      </c>
      <c r="D414" s="15">
        <v>10.539663640000001</v>
      </c>
      <c r="E414" s="40">
        <f t="shared" si="84"/>
        <v>220.87226712989244</v>
      </c>
      <c r="F414" s="40">
        <f t="shared" si="89"/>
        <v>0.6086469602791249</v>
      </c>
      <c r="G414" s="40">
        <f t="shared" si="90"/>
        <v>5.2116224487879113E-3</v>
      </c>
      <c r="I414" s="36"/>
    </row>
    <row r="415" spans="1:9" x14ac:dyDescent="0.2">
      <c r="A415" s="1">
        <v>9.9359999999999999</v>
      </c>
      <c r="B415" s="15">
        <v>376.42352940000001</v>
      </c>
      <c r="C415" s="15">
        <v>35.799999999999997</v>
      </c>
      <c r="D415" s="15">
        <v>10.554672289999999</v>
      </c>
      <c r="E415" s="40">
        <f t="shared" si="84"/>
        <v>220.64226586440225</v>
      </c>
      <c r="F415" s="40">
        <f t="shared" si="89"/>
        <v>0.6111633971072693</v>
      </c>
      <c r="G415" s="40">
        <f t="shared" si="90"/>
        <v>5.2401837827461368E-3</v>
      </c>
      <c r="I415" s="36"/>
    </row>
    <row r="416" spans="1:9" x14ac:dyDescent="0.2">
      <c r="A416" s="1">
        <v>9.9600000000000009</v>
      </c>
      <c r="B416" s="15">
        <v>372.94117649999998</v>
      </c>
      <c r="C416" s="15">
        <v>35.42352941</v>
      </c>
      <c r="D416" s="15">
        <v>10.574013150000001</v>
      </c>
      <c r="E416" s="40">
        <f t="shared" si="84"/>
        <v>220.34617115306446</v>
      </c>
      <c r="F416" s="40">
        <f t="shared" si="89"/>
        <v>0.61500756944758006</v>
      </c>
      <c r="G416" s="40">
        <f t="shared" si="90"/>
        <v>5.2779327056644365E-3</v>
      </c>
      <c r="I416" s="36"/>
    </row>
    <row r="417" spans="1:9" x14ac:dyDescent="0.2">
      <c r="A417" s="1">
        <v>9.984</v>
      </c>
      <c r="B417" s="15">
        <v>369.12941180000001</v>
      </c>
      <c r="C417" s="15">
        <v>34.905882349999999</v>
      </c>
      <c r="D417" s="15">
        <v>10.594165029999999</v>
      </c>
      <c r="E417" s="40">
        <f t="shared" si="84"/>
        <v>220.03801874281058</v>
      </c>
      <c r="F417" s="40">
        <f t="shared" si="89"/>
        <v>0.62060444485534572</v>
      </c>
      <c r="G417" s="40">
        <f t="shared" si="90"/>
        <v>5.3253624599237598E-3</v>
      </c>
      <c r="I417" s="36"/>
    </row>
    <row r="418" spans="1:9" x14ac:dyDescent="0.2">
      <c r="A418" s="1">
        <v>10.007999999999999</v>
      </c>
      <c r="B418" s="15">
        <v>365.57647059999999</v>
      </c>
      <c r="C418" s="15">
        <v>34.482352939999998</v>
      </c>
      <c r="D418" s="15">
        <v>10.61214504</v>
      </c>
      <c r="E418" s="40">
        <f t="shared" si="84"/>
        <v>219.76338985245025</v>
      </c>
      <c r="F418" s="40">
        <f t="shared" si="89"/>
        <v>0.62514096153054188</v>
      </c>
      <c r="G418" s="40">
        <f t="shared" si="90"/>
        <v>5.3663732848659752E-3</v>
      </c>
      <c r="I418" s="36"/>
    </row>
    <row r="419" spans="1:9" x14ac:dyDescent="0.2">
      <c r="A419" s="1">
        <v>10.032</v>
      </c>
      <c r="B419" s="15">
        <v>362.42352940000001</v>
      </c>
      <c r="C419" s="15">
        <v>34.117647060000003</v>
      </c>
      <c r="D419" s="15">
        <v>10.63100182</v>
      </c>
      <c r="E419" s="40">
        <f t="shared" si="84"/>
        <v>219.47568909599647</v>
      </c>
      <c r="F419" s="40">
        <f t="shared" si="89"/>
        <v>0.62914428805965139</v>
      </c>
      <c r="G419" s="40">
        <f t="shared" si="90"/>
        <v>5.4042074574083328E-3</v>
      </c>
      <c r="I419" s="36"/>
    </row>
    <row r="420" spans="1:9" x14ac:dyDescent="0.2">
      <c r="A420" s="1">
        <v>10.055999999999999</v>
      </c>
      <c r="B420" s="15">
        <v>359.3294118</v>
      </c>
      <c r="C420" s="15">
        <v>33.635294119999998</v>
      </c>
      <c r="D420" s="15">
        <v>10.648704329999999</v>
      </c>
      <c r="E420" s="40">
        <f t="shared" si="84"/>
        <v>219.20590049309965</v>
      </c>
      <c r="F420" s="40">
        <f t="shared" si="89"/>
        <v>0.63479867368424892</v>
      </c>
      <c r="G420" s="40">
        <f t="shared" si="90"/>
        <v>5.449041108332023E-3</v>
      </c>
      <c r="I420" s="36"/>
    </row>
    <row r="421" spans="1:9" x14ac:dyDescent="0.2">
      <c r="A421" s="1">
        <v>10.08</v>
      </c>
      <c r="B421" s="15">
        <v>356.36781610000003</v>
      </c>
      <c r="C421" s="15">
        <v>33.218390800000002</v>
      </c>
      <c r="D421" s="15">
        <v>10.665084459999999</v>
      </c>
      <c r="E421" s="40">
        <f t="shared" si="84"/>
        <v>218.95652758584583</v>
      </c>
      <c r="F421" s="40">
        <f xml:space="preserve"> E421^2*(2*LN(D421)+H$7)*(1/SQRT(C421)-1/SQRT(B421))/(H$10*SQRT(11*87))</f>
        <v>0.63229733178511438</v>
      </c>
      <c r="G421" s="40">
        <f xml:space="preserve"> E421*(2*LN(D421)+H$7)*(1/SQRT(C421)+1/SQRT(B421))/(H$10*SQRT(11*87))</f>
        <v>5.4260702912978936E-3</v>
      </c>
      <c r="I421" s="36"/>
    </row>
    <row r="422" spans="1:9" x14ac:dyDescent="0.2">
      <c r="A422" s="1">
        <v>10.103999999999999</v>
      </c>
      <c r="B422" s="15">
        <v>352.88505750000002</v>
      </c>
      <c r="C422" s="15">
        <v>32.850574709999997</v>
      </c>
      <c r="D422" s="15">
        <v>10.67825856</v>
      </c>
      <c r="E422" s="40">
        <f t="shared" si="84"/>
        <v>218.7561482371442</v>
      </c>
      <c r="F422" s="40">
        <f t="shared" ref="F422:F430" si="91" xml:space="preserve"> E422^2*(2*LN(D422)+H$7)*(1/SQRT(C422)-1/SQRT(B422))/(H$10*SQRT(11*87))</f>
        <v>0.63627142336992104</v>
      </c>
      <c r="G422" s="40">
        <f t="shared" ref="G422:G430" si="92" xml:space="preserve"> E422*(2*LN(D422)+H$7)*(1/SQRT(C422)+1/SQRT(B422))/(H$10*SQRT(11*87))</f>
        <v>5.4627601884462114E-3</v>
      </c>
      <c r="I422" s="36"/>
    </row>
    <row r="423" spans="1:9" x14ac:dyDescent="0.2">
      <c r="A423" s="1">
        <v>10.128</v>
      </c>
      <c r="B423" s="15">
        <v>349.89655169999997</v>
      </c>
      <c r="C423" s="15">
        <v>32.655172409999999</v>
      </c>
      <c r="D423" s="15">
        <v>10.69330173</v>
      </c>
      <c r="E423" s="40">
        <f t="shared" si="84"/>
        <v>218.52754300036372</v>
      </c>
      <c r="F423" s="40">
        <f t="shared" si="91"/>
        <v>0.63810866815715594</v>
      </c>
      <c r="G423" s="40">
        <f t="shared" si="92"/>
        <v>5.4889551317557437E-3</v>
      </c>
      <c r="I423" s="36"/>
    </row>
    <row r="424" spans="1:9" x14ac:dyDescent="0.2">
      <c r="A424" s="1">
        <v>10.151999999999999</v>
      </c>
      <c r="B424" s="15">
        <v>346.67816090000002</v>
      </c>
      <c r="C424" s="15">
        <v>32.379310340000004</v>
      </c>
      <c r="D424" s="15">
        <v>10.70693228</v>
      </c>
      <c r="E424" s="40">
        <f t="shared" si="84"/>
        <v>218.3205929330488</v>
      </c>
      <c r="F424" s="40">
        <f t="shared" si="91"/>
        <v>0.6409748490115027</v>
      </c>
      <c r="G424" s="40">
        <f t="shared" si="92"/>
        <v>5.5202445187179485E-3</v>
      </c>
      <c r="I424" s="36"/>
    </row>
    <row r="425" spans="1:9" x14ac:dyDescent="0.2">
      <c r="A425" s="1">
        <v>10.176</v>
      </c>
      <c r="B425" s="15">
        <v>343.60919539999998</v>
      </c>
      <c r="C425" s="15">
        <v>32.05747126</v>
      </c>
      <c r="D425" s="15">
        <v>10.72374975</v>
      </c>
      <c r="E425" s="40">
        <f t="shared" si="84"/>
        <v>218.0655048438322</v>
      </c>
      <c r="F425" s="40">
        <f t="shared" si="91"/>
        <v>0.64465559355081981</v>
      </c>
      <c r="G425" s="40">
        <f t="shared" si="92"/>
        <v>5.5563832931195822E-3</v>
      </c>
      <c r="I425" s="36"/>
    </row>
    <row r="426" spans="1:9" x14ac:dyDescent="0.2">
      <c r="A426" s="1">
        <v>10.199999999999999</v>
      </c>
      <c r="B426" s="15">
        <v>340.75862069999999</v>
      </c>
      <c r="C426" s="15">
        <v>31.862068969999999</v>
      </c>
      <c r="D426" s="15">
        <v>10.73835161</v>
      </c>
      <c r="E426" s="40">
        <f t="shared" si="84"/>
        <v>217.84424742470617</v>
      </c>
      <c r="F426" s="40">
        <f t="shared" si="91"/>
        <v>0.64658236046692952</v>
      </c>
      <c r="G426" s="40">
        <f t="shared" si="92"/>
        <v>5.5828206079941598E-3</v>
      </c>
      <c r="I426" s="36"/>
    </row>
    <row r="427" spans="1:9" x14ac:dyDescent="0.2">
      <c r="A427" s="1">
        <v>10.224</v>
      </c>
      <c r="B427" s="15">
        <v>336.87356319999998</v>
      </c>
      <c r="C427" s="15">
        <v>31.563218389999999</v>
      </c>
      <c r="D427" s="15">
        <v>10.746806980000001</v>
      </c>
      <c r="E427" s="40">
        <f t="shared" si="84"/>
        <v>217.71622174039263</v>
      </c>
      <c r="F427" s="40">
        <f t="shared" si="91"/>
        <v>0.64949705256217227</v>
      </c>
      <c r="G427" s="40">
        <f t="shared" si="92"/>
        <v>5.6151554046624417E-3</v>
      </c>
      <c r="I427" s="36"/>
    </row>
    <row r="428" spans="1:9" x14ac:dyDescent="0.2">
      <c r="A428" s="1">
        <v>10.247999999999999</v>
      </c>
      <c r="B428" s="15">
        <v>333.4482759</v>
      </c>
      <c r="C428" s="15">
        <v>31.045977010000001</v>
      </c>
      <c r="D428" s="15">
        <v>10.75791029</v>
      </c>
      <c r="E428" s="40">
        <f t="shared" si="84"/>
        <v>217.548210080286</v>
      </c>
      <c r="F428" s="40">
        <f t="shared" si="91"/>
        <v>0.65599441368722644</v>
      </c>
      <c r="G428" s="40">
        <f t="shared" si="92"/>
        <v>5.6636604031896831E-3</v>
      </c>
      <c r="I428" s="36"/>
    </row>
    <row r="429" spans="1:9" x14ac:dyDescent="0.2">
      <c r="A429" s="1">
        <v>10.272</v>
      </c>
      <c r="B429" s="15">
        <v>330.09195399999999</v>
      </c>
      <c r="C429" s="15">
        <v>30.701149430000001</v>
      </c>
      <c r="D429" s="15">
        <v>10.777318259999999</v>
      </c>
      <c r="E429" s="40">
        <f t="shared" si="84"/>
        <v>217.25482966427617</v>
      </c>
      <c r="F429" s="40">
        <f t="shared" si="91"/>
        <v>0.66016415881375512</v>
      </c>
      <c r="G429" s="40">
        <f t="shared" si="92"/>
        <v>5.705337162069766E-3</v>
      </c>
      <c r="I429" s="36"/>
    </row>
    <row r="430" spans="1:9" x14ac:dyDescent="0.2">
      <c r="A430" s="1">
        <v>10.295999999999999</v>
      </c>
      <c r="B430" s="15">
        <v>326.96551720000002</v>
      </c>
      <c r="C430" s="15">
        <v>30.252873560000001</v>
      </c>
      <c r="D430" s="15">
        <v>10.798389009999999</v>
      </c>
      <c r="E430" s="40">
        <f t="shared" si="84"/>
        <v>216.93674160501178</v>
      </c>
      <c r="F430" s="40">
        <f t="shared" si="91"/>
        <v>0.66615801428246624</v>
      </c>
      <c r="G430" s="40">
        <f t="shared" si="92"/>
        <v>5.7555376822675652E-3</v>
      </c>
      <c r="I430" s="36"/>
    </row>
    <row r="431" spans="1:9" x14ac:dyDescent="0.2">
      <c r="A431" s="1">
        <v>10.32</v>
      </c>
      <c r="B431" s="15">
        <v>324.33707870000001</v>
      </c>
      <c r="C431" s="15">
        <v>29.910112359999999</v>
      </c>
      <c r="D431" s="15">
        <v>10.82510562</v>
      </c>
      <c r="E431" s="40">
        <f t="shared" si="84"/>
        <v>216.53406930481825</v>
      </c>
      <c r="F431" s="40">
        <f xml:space="preserve"> E431^2*(2*LN(D431)+H$7)*(1/SQRT(C431)-1/SQRT(B431))/(H$10*SQRT(11*89))</f>
        <v>0.66331615153765044</v>
      </c>
      <c r="G431" s="40">
        <f xml:space="preserve"> E431*(2*LN(D431)+H$7)*(1/SQRT(C431)+1/SQRT(B431))/(H$10*SQRT(11*89))</f>
        <v>5.7352560194970578E-3</v>
      </c>
      <c r="I431" s="36"/>
    </row>
    <row r="432" spans="1:9" x14ac:dyDescent="0.2">
      <c r="A432" s="1">
        <v>10.343999999999999</v>
      </c>
      <c r="B432" s="15">
        <v>321.34831459999998</v>
      </c>
      <c r="C432" s="15">
        <v>29.696629210000001</v>
      </c>
      <c r="D432" s="15">
        <v>10.850942910000001</v>
      </c>
      <c r="E432" s="40">
        <f t="shared" si="84"/>
        <v>216.1453452704593</v>
      </c>
      <c r="F432" s="40">
        <f t="shared" ref="F432:F440" si="93" xml:space="preserve"> E432^2*(2*LN(D432)+H$7)*(1/SQRT(C432)-1/SQRT(B432))/(H$10*SQRT(11*89))</f>
        <v>0.66580170318739695</v>
      </c>
      <c r="G432" s="40">
        <f t="shared" ref="G432:G440" si="94" xml:space="preserve"> E432*(2*LN(D432)+H$7)*(1/SQRT(C432)+1/SQRT(B432))/(H$10*SQRT(11*89))</f>
        <v>5.7711451118958893E-3</v>
      </c>
      <c r="I432" s="36"/>
    </row>
    <row r="433" spans="1:9" x14ac:dyDescent="0.2">
      <c r="A433" s="1">
        <v>10.368</v>
      </c>
      <c r="B433" s="15">
        <v>318.35955059999998</v>
      </c>
      <c r="C433" s="15">
        <v>29.303370789999999</v>
      </c>
      <c r="D433" s="15">
        <v>10.88383513</v>
      </c>
      <c r="E433" s="40">
        <f t="shared" si="84"/>
        <v>215.65148003955389</v>
      </c>
      <c r="F433" s="40">
        <f t="shared" si="93"/>
        <v>0.67133659917068123</v>
      </c>
      <c r="G433" s="40">
        <f t="shared" si="94"/>
        <v>5.8246739100596715E-3</v>
      </c>
      <c r="I433" s="36"/>
    </row>
    <row r="434" spans="1:9" x14ac:dyDescent="0.2">
      <c r="A434" s="1">
        <v>10.391999999999999</v>
      </c>
      <c r="B434" s="15">
        <v>315.44943819999997</v>
      </c>
      <c r="C434" s="15">
        <v>28.865168539999999</v>
      </c>
      <c r="D434" s="15">
        <v>10.906008630000001</v>
      </c>
      <c r="E434" s="40">
        <f t="shared" si="84"/>
        <v>215.31919208706381</v>
      </c>
      <c r="F434" s="40">
        <f t="shared" si="93"/>
        <v>0.67760144664587441</v>
      </c>
      <c r="G434" s="40">
        <f t="shared" si="94"/>
        <v>5.8765571728993425E-3</v>
      </c>
      <c r="I434" s="36"/>
    </row>
    <row r="435" spans="1:9" x14ac:dyDescent="0.2">
      <c r="A435" s="1">
        <v>10.416</v>
      </c>
      <c r="B435" s="15">
        <v>312.0561798</v>
      </c>
      <c r="C435" s="15">
        <v>28.52808989</v>
      </c>
      <c r="D435" s="15">
        <v>10.930237440000001</v>
      </c>
      <c r="E435" s="40">
        <f t="shared" si="84"/>
        <v>214.95669845283351</v>
      </c>
      <c r="F435" s="40">
        <f t="shared" si="93"/>
        <v>0.6820701630741387</v>
      </c>
      <c r="G435" s="40">
        <f t="shared" si="94"/>
        <v>5.9234513659045633E-3</v>
      </c>
      <c r="I435" s="36"/>
    </row>
    <row r="436" spans="1:9" x14ac:dyDescent="0.2">
      <c r="A436" s="1">
        <v>10.44</v>
      </c>
      <c r="B436" s="15">
        <v>308.84269660000001</v>
      </c>
      <c r="C436" s="15">
        <v>28.04494382</v>
      </c>
      <c r="D436" s="15">
        <v>10.951935150000001</v>
      </c>
      <c r="E436" s="40">
        <f t="shared" si="84"/>
        <v>214.63260496705229</v>
      </c>
      <c r="F436" s="40">
        <f t="shared" si="93"/>
        <v>0.6892156024778493</v>
      </c>
      <c r="G436" s="40">
        <f t="shared" si="94"/>
        <v>5.981161375324737E-3</v>
      </c>
      <c r="I436" s="36"/>
    </row>
    <row r="437" spans="1:9" x14ac:dyDescent="0.2">
      <c r="A437" s="1">
        <v>10.464</v>
      </c>
      <c r="B437" s="15">
        <v>305.68539329999999</v>
      </c>
      <c r="C437" s="15">
        <v>27.842696629999999</v>
      </c>
      <c r="D437" s="15">
        <v>10.971691509999999</v>
      </c>
      <c r="E437" s="40">
        <f t="shared" si="84"/>
        <v>214.3379494071489</v>
      </c>
      <c r="F437" s="40">
        <f t="shared" si="93"/>
        <v>0.69151807826771505</v>
      </c>
      <c r="G437" s="40">
        <f t="shared" si="94"/>
        <v>6.015452074653576E-3</v>
      </c>
      <c r="I437" s="36"/>
    </row>
    <row r="438" spans="1:9" x14ac:dyDescent="0.2">
      <c r="A438" s="1">
        <v>10.488</v>
      </c>
      <c r="B438" s="15">
        <v>302.89887640000001</v>
      </c>
      <c r="C438" s="15">
        <v>27.449438199999999</v>
      </c>
      <c r="D438" s="15">
        <v>10.99031724</v>
      </c>
      <c r="E438" s="40">
        <f t="shared" si="84"/>
        <v>214.06054377127631</v>
      </c>
      <c r="F438" s="40">
        <f t="shared" si="93"/>
        <v>0.69745087343506051</v>
      </c>
      <c r="G438" s="40">
        <f t="shared" si="94"/>
        <v>6.0647255065448208E-3</v>
      </c>
      <c r="I438" s="36"/>
    </row>
    <row r="439" spans="1:9" x14ac:dyDescent="0.2">
      <c r="A439" s="1">
        <v>10.512</v>
      </c>
      <c r="B439" s="15">
        <v>300.15730339999999</v>
      </c>
      <c r="C439" s="15">
        <v>27.325842699999999</v>
      </c>
      <c r="D439" s="15">
        <v>11.00365463</v>
      </c>
      <c r="E439" s="40">
        <f t="shared" si="84"/>
        <v>213.86213322075267</v>
      </c>
      <c r="F439" s="40">
        <f t="shared" si="93"/>
        <v>0.69849908882404577</v>
      </c>
      <c r="G439" s="40">
        <f t="shared" si="94"/>
        <v>6.0887113316121164E-3</v>
      </c>
      <c r="I439" s="36"/>
    </row>
    <row r="440" spans="1:9" x14ac:dyDescent="0.2">
      <c r="A440" s="1">
        <v>10.536</v>
      </c>
      <c r="B440" s="15">
        <v>297.74157300000002</v>
      </c>
      <c r="C440" s="15">
        <v>27.02247191</v>
      </c>
      <c r="D440" s="15">
        <v>11.013623490000001</v>
      </c>
      <c r="E440" s="40">
        <f t="shared" si="84"/>
        <v>213.71396098585618</v>
      </c>
      <c r="F440" s="40">
        <f t="shared" si="93"/>
        <v>0.70299597814277037</v>
      </c>
      <c r="G440" s="40">
        <f t="shared" si="94"/>
        <v>6.125891493643381E-3</v>
      </c>
      <c r="I440" s="36"/>
    </row>
    <row r="441" spans="1:9" x14ac:dyDescent="0.2">
      <c r="A441" s="1">
        <v>10.56</v>
      </c>
      <c r="B441" s="15">
        <v>295.46153850000002</v>
      </c>
      <c r="C441" s="15">
        <v>26.747252750000001</v>
      </c>
      <c r="D441" s="15">
        <v>11.01784466</v>
      </c>
      <c r="E441" s="40">
        <f t="shared" si="84"/>
        <v>213.65125247476215</v>
      </c>
      <c r="F441" s="40">
        <f xml:space="preserve"> E441^2*(2*LN(D441)+H$7)*(1/SQRT(C441)-1/SQRT(B441))/(H$10*SQRT(11*91))</f>
        <v>0.69922885121444356</v>
      </c>
      <c r="G441" s="40">
        <f xml:space="preserve"> E441*(2*LN(D441)+H$7)*(1/SQRT(C441)+1/SQRT(B441))/(H$10*SQRT(11*91))</f>
        <v>6.089710167130483E-3</v>
      </c>
      <c r="I441" s="36"/>
    </row>
    <row r="442" spans="1:9" x14ac:dyDescent="0.2">
      <c r="A442" s="1">
        <v>10.584</v>
      </c>
      <c r="B442" s="15">
        <v>292.69230770000001</v>
      </c>
      <c r="C442" s="15">
        <v>26.46153846</v>
      </c>
      <c r="D442" s="15">
        <v>11.016007200000001</v>
      </c>
      <c r="E442" s="40">
        <f t="shared" si="84"/>
        <v>213.67854685444973</v>
      </c>
      <c r="F442" s="40">
        <f t="shared" ref="F442:F450" si="95" xml:space="preserve"> E442^2*(2*LN(D442)+H$7)*(1/SQRT(C442)-1/SQRT(B442))/(H$10*SQRT(11*91))</f>
        <v>0.70317203531345751</v>
      </c>
      <c r="G442" s="40">
        <f t="shared" ref="G442:G450" si="96" xml:space="preserve"> E442*(2*LN(D442)+H$7)*(1/SQRT(C442)+1/SQRT(B442))/(H$10*SQRT(11*91))</f>
        <v>6.1205919975845652E-3</v>
      </c>
      <c r="I442" s="36"/>
    </row>
    <row r="443" spans="1:9" x14ac:dyDescent="0.2">
      <c r="A443" s="1">
        <v>10.608000000000001</v>
      </c>
      <c r="B443" s="15">
        <v>289.82417579999998</v>
      </c>
      <c r="C443" s="15">
        <v>26.285714290000001</v>
      </c>
      <c r="D443" s="15">
        <v>11.020066119999999</v>
      </c>
      <c r="E443" s="40">
        <f t="shared" si="84"/>
        <v>213.61825896297199</v>
      </c>
      <c r="F443" s="40">
        <f t="shared" si="95"/>
        <v>0.70508478743954062</v>
      </c>
      <c r="G443" s="40">
        <f t="shared" si="96"/>
        <v>6.1454375244809969E-3</v>
      </c>
      <c r="I443" s="36"/>
    </row>
    <row r="444" spans="1:9" x14ac:dyDescent="0.2">
      <c r="A444" s="1">
        <v>10.632</v>
      </c>
      <c r="B444" s="15">
        <v>286.64835160000001</v>
      </c>
      <c r="C444" s="15">
        <v>26.032967029999998</v>
      </c>
      <c r="D444" s="15">
        <v>11.023681939999999</v>
      </c>
      <c r="E444" s="40">
        <f t="shared" si="84"/>
        <v>213.56456779402529</v>
      </c>
      <c r="F444" s="40">
        <f t="shared" si="95"/>
        <v>0.70833449179273567</v>
      </c>
      <c r="G444" s="40">
        <f t="shared" si="96"/>
        <v>6.1780894427467996E-3</v>
      </c>
      <c r="I444" s="36"/>
    </row>
    <row r="445" spans="1:9" x14ac:dyDescent="0.2">
      <c r="A445" s="1">
        <v>10.656000000000001</v>
      </c>
      <c r="B445" s="15">
        <v>283.83516479999997</v>
      </c>
      <c r="C445" s="15">
        <v>25.714285709999999</v>
      </c>
      <c r="D445" s="15">
        <v>11.03666071</v>
      </c>
      <c r="E445" s="40">
        <f t="shared" si="84"/>
        <v>213.37196537244961</v>
      </c>
      <c r="F445" s="40">
        <f t="shared" si="95"/>
        <v>0.71323747394563175</v>
      </c>
      <c r="G445" s="40">
        <f t="shared" si="96"/>
        <v>6.2214087061636027E-3</v>
      </c>
      <c r="I445" s="36"/>
    </row>
    <row r="446" spans="1:9" x14ac:dyDescent="0.2">
      <c r="A446" s="1">
        <v>10.68</v>
      </c>
      <c r="B446" s="15">
        <v>281.5054945</v>
      </c>
      <c r="C446" s="15">
        <v>25.62637363</v>
      </c>
      <c r="D446" s="15">
        <v>11.045502559999999</v>
      </c>
      <c r="E446" s="40">
        <f t="shared" si="84"/>
        <v>213.24086076848712</v>
      </c>
      <c r="F446" s="40">
        <f t="shared" si="95"/>
        <v>0.71381778710171406</v>
      </c>
      <c r="G446" s="40">
        <f t="shared" si="96"/>
        <v>6.2402542390329893E-3</v>
      </c>
      <c r="I446" s="36"/>
    </row>
    <row r="447" spans="1:9" x14ac:dyDescent="0.2">
      <c r="A447" s="1">
        <v>10.704000000000001</v>
      </c>
      <c r="B447" s="15">
        <v>279.03296699999999</v>
      </c>
      <c r="C447" s="15">
        <v>25.38461538</v>
      </c>
      <c r="D447" s="15">
        <v>11.051143100000001</v>
      </c>
      <c r="E447" s="40">
        <f t="shared" si="84"/>
        <v>213.15726965892151</v>
      </c>
      <c r="F447" s="40">
        <f t="shared" si="95"/>
        <v>0.71737351815620687</v>
      </c>
      <c r="G447" s="40">
        <f t="shared" si="96"/>
        <v>6.2724309017782101E-3</v>
      </c>
      <c r="I447" s="36"/>
    </row>
    <row r="448" spans="1:9" x14ac:dyDescent="0.2">
      <c r="A448" s="1">
        <v>10.728</v>
      </c>
      <c r="B448" s="15">
        <v>276.4395604</v>
      </c>
      <c r="C448" s="15">
        <v>25.07692308</v>
      </c>
      <c r="D448" s="15">
        <v>11.05219827</v>
      </c>
      <c r="E448" s="40">
        <f t="shared" si="84"/>
        <v>213.14163628224546</v>
      </c>
      <c r="F448" s="40">
        <f t="shared" si="95"/>
        <v>0.72221797141994348</v>
      </c>
      <c r="G448" s="40">
        <f t="shared" si="96"/>
        <v>6.3092722581920956E-3</v>
      </c>
      <c r="I448" s="36"/>
    </row>
    <row r="449" spans="1:9" x14ac:dyDescent="0.2">
      <c r="A449" s="1">
        <v>10.752000000000001</v>
      </c>
      <c r="B449" s="15">
        <v>274.18681320000002</v>
      </c>
      <c r="C449" s="15">
        <v>24.758241760000001</v>
      </c>
      <c r="D449" s="15">
        <v>11.05802334</v>
      </c>
      <c r="E449" s="40">
        <f t="shared" si="84"/>
        <v>213.0553544662599</v>
      </c>
      <c r="F449" s="40">
        <f t="shared" si="95"/>
        <v>0.72763684215144897</v>
      </c>
      <c r="G449" s="40">
        <f t="shared" si="96"/>
        <v>6.3495021277810747E-3</v>
      </c>
      <c r="I449" s="36"/>
    </row>
    <row r="450" spans="1:9" x14ac:dyDescent="0.2">
      <c r="A450" s="1">
        <v>10.776</v>
      </c>
      <c r="B450" s="15">
        <v>271.20879120000001</v>
      </c>
      <c r="C450" s="15">
        <v>24.37362637</v>
      </c>
      <c r="D450" s="15">
        <v>11.065259510000001</v>
      </c>
      <c r="E450" s="40">
        <f t="shared" si="84"/>
        <v>212.94822388772874</v>
      </c>
      <c r="F450" s="40">
        <f t="shared" si="95"/>
        <v>0.73418053685264417</v>
      </c>
      <c r="G450" s="40">
        <f t="shared" si="96"/>
        <v>6.3998210744000321E-3</v>
      </c>
      <c r="I450" s="36"/>
    </row>
    <row r="451" spans="1:9" x14ac:dyDescent="0.2">
      <c r="A451" s="1">
        <v>10.8</v>
      </c>
      <c r="B451" s="15">
        <v>268.9247312</v>
      </c>
      <c r="C451" s="15">
        <v>24.19354839</v>
      </c>
      <c r="D451" s="15">
        <v>11.07118137</v>
      </c>
      <c r="E451" s="40">
        <f t="shared" ref="E451:E514" si="97" xml:space="preserve"> H$10/((LN(D451))^2+H$7*LN(D451)+H$4)</f>
        <v>212.86059500358567</v>
      </c>
      <c r="F451" s="40">
        <f xml:space="preserve"> E451^2*(2*LN(D451)+H$7)*(1/SQRT(C451)-1/SQRT(B451))/(H$10*SQRT(11*93))</f>
        <v>0.72884233537207754</v>
      </c>
      <c r="G451" s="40">
        <f xml:space="preserve"> E451*(2*LN(D451)+H$7)*(1/SQRT(C451)+1/SQRT(B451))/(H$10*SQRT(11*93))</f>
        <v>6.3580857412329069E-3</v>
      </c>
      <c r="I451" s="36"/>
    </row>
    <row r="452" spans="1:9" x14ac:dyDescent="0.2">
      <c r="A452" s="1">
        <v>10.824</v>
      </c>
      <c r="B452" s="15">
        <v>266.48387100000002</v>
      </c>
      <c r="C452" s="15">
        <v>23.98924731</v>
      </c>
      <c r="D452" s="15">
        <v>11.08037835</v>
      </c>
      <c r="E452" s="40">
        <f t="shared" si="97"/>
        <v>212.72458024573916</v>
      </c>
      <c r="F452" s="40">
        <f t="shared" ref="F452:F460" si="98" xml:space="preserve"> E452^2*(2*LN(D452)+H$7)*(1/SQRT(C452)-1/SQRT(B452))/(H$10*SQRT(11*93))</f>
        <v>0.73193717356391397</v>
      </c>
      <c r="G452" s="40">
        <f t="shared" ref="G452:G460" si="99" xml:space="preserve"> E452*(2*LN(D452)+H$7)*(1/SQRT(C452)+1/SQRT(B452))/(H$10*SQRT(11*93))</f>
        <v>6.3905091445206263E-3</v>
      </c>
      <c r="I452" s="36"/>
    </row>
    <row r="453" spans="1:9" x14ac:dyDescent="0.2">
      <c r="A453" s="1">
        <v>10.848000000000001</v>
      </c>
      <c r="B453" s="15">
        <v>263.83870969999998</v>
      </c>
      <c r="C453" s="15">
        <v>23.827956990000001</v>
      </c>
      <c r="D453" s="15">
        <v>11.088694909999999</v>
      </c>
      <c r="E453" s="40">
        <f t="shared" si="97"/>
        <v>212.6016677684311</v>
      </c>
      <c r="F453" s="40">
        <f t="shared" si="98"/>
        <v>0.73398825240546095</v>
      </c>
      <c r="G453" s="40">
        <f t="shared" si="99"/>
        <v>6.4189601915721128E-3</v>
      </c>
      <c r="I453" s="36"/>
    </row>
    <row r="454" spans="1:9" x14ac:dyDescent="0.2">
      <c r="A454" s="1">
        <v>10.872</v>
      </c>
      <c r="B454" s="15">
        <v>261.03225809999998</v>
      </c>
      <c r="C454" s="15">
        <v>23.537634409999999</v>
      </c>
      <c r="D454" s="15">
        <v>11.097748660000001</v>
      </c>
      <c r="E454" s="40">
        <f t="shared" si="97"/>
        <v>212.46794861440716</v>
      </c>
      <c r="F454" s="40">
        <f t="shared" si="98"/>
        <v>0.73884219882372726</v>
      </c>
      <c r="G454" s="40">
        <f t="shared" si="99"/>
        <v>6.4621358418517341E-3</v>
      </c>
      <c r="I454" s="36"/>
    </row>
    <row r="455" spans="1:9" x14ac:dyDescent="0.2">
      <c r="A455" s="1">
        <v>10.896000000000001</v>
      </c>
      <c r="B455" s="15">
        <v>258.06451609999999</v>
      </c>
      <c r="C455" s="15">
        <v>23.268817200000001</v>
      </c>
      <c r="D455" s="15">
        <v>11.106617740000001</v>
      </c>
      <c r="E455" s="40">
        <f t="shared" si="97"/>
        <v>212.33704655508024</v>
      </c>
      <c r="F455" s="40">
        <f t="shared" si="98"/>
        <v>0.74319554995393178</v>
      </c>
      <c r="G455" s="40">
        <f t="shared" si="99"/>
        <v>6.5041070280737537E-3</v>
      </c>
      <c r="I455" s="36"/>
    </row>
    <row r="456" spans="1:9" x14ac:dyDescent="0.2">
      <c r="A456" s="1">
        <v>10.92</v>
      </c>
      <c r="B456" s="15">
        <v>255.7311828</v>
      </c>
      <c r="C456" s="15">
        <v>23.03225806</v>
      </c>
      <c r="D456" s="15">
        <v>11.11029141</v>
      </c>
      <c r="E456" s="40">
        <f t="shared" si="97"/>
        <v>212.28285152069066</v>
      </c>
      <c r="F456" s="40">
        <f t="shared" si="98"/>
        <v>0.74722101735631319</v>
      </c>
      <c r="G456" s="40">
        <f t="shared" si="99"/>
        <v>6.5385553440996842E-3</v>
      </c>
      <c r="I456" s="36"/>
    </row>
    <row r="457" spans="1:9" x14ac:dyDescent="0.2">
      <c r="A457" s="1">
        <v>10.944000000000001</v>
      </c>
      <c r="B457" s="15">
        <v>253.1935484</v>
      </c>
      <c r="C457" s="15">
        <v>22.838709680000001</v>
      </c>
      <c r="D457" s="15">
        <v>11.11960159</v>
      </c>
      <c r="E457" s="40">
        <f t="shared" si="97"/>
        <v>212.14557350610244</v>
      </c>
      <c r="F457" s="40">
        <f t="shared" si="98"/>
        <v>0.75022532432842626</v>
      </c>
      <c r="G457" s="40">
        <f t="shared" si="99"/>
        <v>6.5724179189711549E-3</v>
      </c>
      <c r="I457" s="36"/>
    </row>
    <row r="458" spans="1:9" x14ac:dyDescent="0.2">
      <c r="A458" s="1">
        <v>10.968</v>
      </c>
      <c r="B458" s="15">
        <v>250.6344086</v>
      </c>
      <c r="C458" s="15">
        <v>22.612903230000001</v>
      </c>
      <c r="D458" s="15">
        <v>11.12806645</v>
      </c>
      <c r="E458" s="40">
        <f t="shared" si="97"/>
        <v>212.02084503371489</v>
      </c>
      <c r="F458" s="40">
        <f t="shared" si="98"/>
        <v>0.75400747292775472</v>
      </c>
      <c r="G458" s="40">
        <f t="shared" si="99"/>
        <v>6.6099235971669766E-3</v>
      </c>
      <c r="I458" s="36"/>
    </row>
    <row r="459" spans="1:9" x14ac:dyDescent="0.2">
      <c r="A459" s="1">
        <v>10.992000000000001</v>
      </c>
      <c r="B459" s="15">
        <v>248.41935480000001</v>
      </c>
      <c r="C459" s="15">
        <v>22.333333329999999</v>
      </c>
      <c r="D459" s="15">
        <v>11.143345419999999</v>
      </c>
      <c r="E459" s="40">
        <f t="shared" si="97"/>
        <v>211.79591807579371</v>
      </c>
      <c r="F459" s="40">
        <f t="shared" si="98"/>
        <v>0.75943563519439516</v>
      </c>
      <c r="G459" s="40">
        <f t="shared" si="99"/>
        <v>6.6567516845257987E-3</v>
      </c>
      <c r="I459" s="36"/>
    </row>
    <row r="460" spans="1:9" x14ac:dyDescent="0.2">
      <c r="A460" s="1">
        <v>11.016</v>
      </c>
      <c r="B460" s="15">
        <v>245.66666670000001</v>
      </c>
      <c r="C460" s="15">
        <v>21.98924731</v>
      </c>
      <c r="D460" s="15">
        <v>11.15988613</v>
      </c>
      <c r="E460" s="40">
        <f t="shared" si="97"/>
        <v>211.5527172005707</v>
      </c>
      <c r="F460" s="40">
        <f t="shared" si="98"/>
        <v>0.76622183651286957</v>
      </c>
      <c r="G460" s="40">
        <f t="shared" si="99"/>
        <v>6.7142642920140173E-3</v>
      </c>
      <c r="I460" s="36"/>
    </row>
    <row r="461" spans="1:9" x14ac:dyDescent="0.2">
      <c r="A461" s="1">
        <v>11.04</v>
      </c>
      <c r="B461" s="15">
        <v>243.45263159999999</v>
      </c>
      <c r="C461" s="15">
        <v>21.8</v>
      </c>
      <c r="D461" s="15">
        <v>11.174728419999999</v>
      </c>
      <c r="E461" s="40">
        <f t="shared" si="97"/>
        <v>211.33475562448811</v>
      </c>
      <c r="F461" s="40">
        <f xml:space="preserve"> E461^2*(2*LN(D461)+H$7)*(1/SQRT(C461)-1/SQRT(B461))/(H$10*SQRT(11*95))</f>
        <v>0.76145776884151017</v>
      </c>
      <c r="G461" s="40">
        <f xml:space="preserve"> E461*(2*LN(D461)+H$7)*(1/SQRT(C461)+1/SQRT(B461))/(H$10*SQRT(11*95))</f>
        <v>6.680298541716324E-3</v>
      </c>
      <c r="I461" s="36"/>
    </row>
    <row r="462" spans="1:9" x14ac:dyDescent="0.2">
      <c r="A462" s="1">
        <v>11.064</v>
      </c>
      <c r="B462" s="15">
        <v>240.5368421</v>
      </c>
      <c r="C462" s="15">
        <v>21.442105260000002</v>
      </c>
      <c r="D462" s="15">
        <v>11.18679727</v>
      </c>
      <c r="E462" s="40">
        <f t="shared" si="97"/>
        <v>211.15770947423354</v>
      </c>
      <c r="F462" s="40">
        <f t="shared" ref="F462:F470" si="100" xml:space="preserve"> E462^2*(2*LN(D462)+H$7)*(1/SQRT(C462)-1/SQRT(B462))/(H$10*SQRT(11*95))</f>
        <v>0.76862411022913002</v>
      </c>
      <c r="G462" s="40">
        <f t="shared" ref="G462:G470" si="101" xml:space="preserve"> E462*(2*LN(D462)+H$7)*(1/SQRT(C462)+1/SQRT(B462))/(H$10*SQRT(11*95))</f>
        <v>6.738852542210445E-3</v>
      </c>
      <c r="I462" s="36"/>
    </row>
    <row r="463" spans="1:9" x14ac:dyDescent="0.2">
      <c r="A463" s="1">
        <v>11.087999999999999</v>
      </c>
      <c r="B463" s="15">
        <v>238.06315789999999</v>
      </c>
      <c r="C463" s="15">
        <v>21.252631579999999</v>
      </c>
      <c r="D463" s="15">
        <v>11.19935641</v>
      </c>
      <c r="E463" s="40">
        <f t="shared" si="97"/>
        <v>210.97364960606239</v>
      </c>
      <c r="F463" s="40">
        <f t="shared" si="100"/>
        <v>0.77190319746163105</v>
      </c>
      <c r="G463" s="40">
        <f t="shared" si="101"/>
        <v>6.7767529875613136E-3</v>
      </c>
      <c r="I463" s="36"/>
    </row>
    <row r="464" spans="1:9" x14ac:dyDescent="0.2">
      <c r="A464" s="1">
        <v>11.112</v>
      </c>
      <c r="B464" s="15">
        <v>235.93684210000001</v>
      </c>
      <c r="C464" s="15">
        <v>20.98947368</v>
      </c>
      <c r="D464" s="15">
        <v>11.216118590000001</v>
      </c>
      <c r="E464" s="40">
        <f t="shared" si="97"/>
        <v>210.72827720616655</v>
      </c>
      <c r="F464" s="40">
        <f t="shared" si="100"/>
        <v>0.77743247585144093</v>
      </c>
      <c r="G464" s="40">
        <f t="shared" si="101"/>
        <v>6.8254370450053763E-3</v>
      </c>
      <c r="I464" s="36"/>
    </row>
    <row r="465" spans="1:9" x14ac:dyDescent="0.2">
      <c r="A465" s="1">
        <v>11.135999999999999</v>
      </c>
      <c r="B465" s="15">
        <v>233.8631579</v>
      </c>
      <c r="C465" s="15">
        <v>20.747368420000001</v>
      </c>
      <c r="D465" s="15">
        <v>11.22654021</v>
      </c>
      <c r="E465" s="40">
        <f t="shared" si="97"/>
        <v>210.57588557416753</v>
      </c>
      <c r="F465" s="40">
        <f t="shared" si="100"/>
        <v>0.7824927669989119</v>
      </c>
      <c r="G465" s="40">
        <f t="shared" si="101"/>
        <v>6.8686005214699591E-3</v>
      </c>
      <c r="I465" s="36"/>
    </row>
    <row r="466" spans="1:9" x14ac:dyDescent="0.2">
      <c r="A466" s="1">
        <v>11.16</v>
      </c>
      <c r="B466" s="15">
        <v>231.47368420000001</v>
      </c>
      <c r="C466" s="15">
        <v>20.568421050000001</v>
      </c>
      <c r="D466" s="15">
        <v>11.228426109999999</v>
      </c>
      <c r="E466" s="40">
        <f t="shared" si="97"/>
        <v>210.54832226312868</v>
      </c>
      <c r="F466" s="40">
        <f t="shared" si="100"/>
        <v>0.78563487627498096</v>
      </c>
      <c r="G466" s="40">
        <f t="shared" si="101"/>
        <v>6.9007107104759212E-3</v>
      </c>
      <c r="I466" s="36"/>
    </row>
    <row r="467" spans="1:9" x14ac:dyDescent="0.2">
      <c r="A467" s="1">
        <v>11.183999999999999</v>
      </c>
      <c r="B467" s="15">
        <v>229.09473679999999</v>
      </c>
      <c r="C467" s="15">
        <v>20.389473679999998</v>
      </c>
      <c r="D467" s="15">
        <v>11.23563126</v>
      </c>
      <c r="E467" s="40">
        <f t="shared" si="97"/>
        <v>210.44305387259718</v>
      </c>
      <c r="F467" s="40">
        <f t="shared" si="100"/>
        <v>0.78885947279130397</v>
      </c>
      <c r="G467" s="40">
        <f t="shared" si="101"/>
        <v>6.9361146989490299E-3</v>
      </c>
      <c r="I467" s="36"/>
    </row>
    <row r="468" spans="1:9" x14ac:dyDescent="0.2">
      <c r="A468" s="1">
        <v>11.208</v>
      </c>
      <c r="B468" s="15">
        <v>226.4947368</v>
      </c>
      <c r="C468" s="15">
        <v>20.178947369999999</v>
      </c>
      <c r="D468" s="15">
        <v>11.242764770000001</v>
      </c>
      <c r="E468" s="40">
        <f t="shared" si="97"/>
        <v>210.33889195831878</v>
      </c>
      <c r="F468" s="40">
        <f t="shared" si="100"/>
        <v>0.79283924362046931</v>
      </c>
      <c r="G468" s="40">
        <f t="shared" si="101"/>
        <v>6.9769243711151402E-3</v>
      </c>
      <c r="I468" s="36"/>
    </row>
    <row r="469" spans="1:9" x14ac:dyDescent="0.2">
      <c r="A469" s="1">
        <v>11.231999999999999</v>
      </c>
      <c r="B469" s="15">
        <v>224.76842110000001</v>
      </c>
      <c r="C469" s="15">
        <v>19.94736842</v>
      </c>
      <c r="D469" s="15">
        <v>11.25161737</v>
      </c>
      <c r="E469" s="40">
        <f t="shared" si="97"/>
        <v>210.20971117332635</v>
      </c>
      <c r="F469" s="40">
        <f t="shared" si="100"/>
        <v>0.79814818461808568</v>
      </c>
      <c r="G469" s="40">
        <f t="shared" si="101"/>
        <v>7.0190131636086502E-3</v>
      </c>
      <c r="I469" s="36"/>
    </row>
    <row r="470" spans="1:9" x14ac:dyDescent="0.2">
      <c r="A470" s="1">
        <v>11.256</v>
      </c>
      <c r="B470" s="15">
        <v>222.27368419999999</v>
      </c>
      <c r="C470" s="15">
        <v>19.778947370000001</v>
      </c>
      <c r="D470" s="15">
        <v>11.248521739999999</v>
      </c>
      <c r="E470" s="40">
        <f t="shared" si="97"/>
        <v>210.25487343143976</v>
      </c>
      <c r="F470" s="40">
        <f t="shared" si="100"/>
        <v>0.80106179716140413</v>
      </c>
      <c r="G470" s="40">
        <f t="shared" si="101"/>
        <v>7.0493058329930821E-3</v>
      </c>
      <c r="I470" s="36"/>
    </row>
    <row r="471" spans="1:9" x14ac:dyDescent="0.2">
      <c r="A471" s="1">
        <v>11.28</v>
      </c>
      <c r="B471" s="15">
        <v>220.16494850000001</v>
      </c>
      <c r="C471" s="15">
        <v>19.670103090000001</v>
      </c>
      <c r="D471" s="15">
        <v>11.247321919999999</v>
      </c>
      <c r="E471" s="40">
        <f t="shared" si="97"/>
        <v>210.27238067187361</v>
      </c>
      <c r="F471" s="40">
        <f xml:space="preserve"> E471^2*(2*LN(D471)+H$7)*(1/SQRT(C471)-1/SQRT(B471))/(H$10*SQRT(11*97))</f>
        <v>0.79426365595799198</v>
      </c>
      <c r="G471" s="40">
        <f xml:space="preserve"> E471*(2*LN(D471)+H$7)*(1/SQRT(C471)+1/SQRT(B471))/(H$10*SQRT(11*97))</f>
        <v>6.9981038642230372E-3</v>
      </c>
      <c r="I471" s="36"/>
    </row>
    <row r="472" spans="1:9" x14ac:dyDescent="0.2">
      <c r="A472" s="1">
        <v>11.304</v>
      </c>
      <c r="B472" s="15">
        <v>217.97938139999999</v>
      </c>
      <c r="C472" s="15">
        <v>19.381443300000001</v>
      </c>
      <c r="D472" s="15">
        <v>11.244357450000001</v>
      </c>
      <c r="E472" s="40">
        <f t="shared" si="97"/>
        <v>210.31564413817244</v>
      </c>
      <c r="F472" s="40">
        <f t="shared" ref="F472:F480" si="102" xml:space="preserve"> E472^2*(2*LN(D472)+H$7)*(1/SQRT(C472)-1/SQRT(B472))/(H$10*SQRT(11*97))</f>
        <v>0.80095507843408198</v>
      </c>
      <c r="G472" s="40">
        <f t="shared" ref="G472:G480" si="103" xml:space="preserve"> E472*(2*LN(D472)+H$7)*(1/SQRT(C472)+1/SQRT(B472))/(H$10*SQRT(11*97))</f>
        <v>7.0445009382947253E-3</v>
      </c>
      <c r="I472" s="36"/>
    </row>
    <row r="473" spans="1:9" x14ac:dyDescent="0.2">
      <c r="A473" s="1">
        <v>11.327999999999999</v>
      </c>
      <c r="B473" s="15">
        <v>215.68041239999999</v>
      </c>
      <c r="C473" s="15">
        <v>19.09278351</v>
      </c>
      <c r="D473" s="15">
        <v>11.23711524</v>
      </c>
      <c r="E473" s="40">
        <f t="shared" si="97"/>
        <v>210.42138022395332</v>
      </c>
      <c r="F473" s="40">
        <f t="shared" si="102"/>
        <v>0.80768977926695407</v>
      </c>
      <c r="G473" s="40">
        <f t="shared" si="103"/>
        <v>7.0899533084242579E-3</v>
      </c>
      <c r="I473" s="36"/>
    </row>
    <row r="474" spans="1:9" x14ac:dyDescent="0.2">
      <c r="A474" s="1">
        <v>11.352</v>
      </c>
      <c r="B474" s="15">
        <v>213.51546389999999</v>
      </c>
      <c r="C474" s="15">
        <v>18.896907219999999</v>
      </c>
      <c r="D474" s="15">
        <v>11.232401080000001</v>
      </c>
      <c r="E474" s="40">
        <f t="shared" si="97"/>
        <v>210.49023981647093</v>
      </c>
      <c r="F474" s="40">
        <f t="shared" si="102"/>
        <v>0.81186917494369015</v>
      </c>
      <c r="G474" s="40">
        <f t="shared" si="103"/>
        <v>7.1237887669075564E-3</v>
      </c>
      <c r="I474" s="36"/>
    </row>
    <row r="475" spans="1:9" x14ac:dyDescent="0.2">
      <c r="A475" s="1">
        <v>11.375999999999999</v>
      </c>
      <c r="B475" s="15">
        <v>211.30927840000001</v>
      </c>
      <c r="C475" s="15">
        <v>18.855670100000001</v>
      </c>
      <c r="D475" s="15">
        <v>11.22460242</v>
      </c>
      <c r="E475" s="40">
        <f t="shared" si="97"/>
        <v>210.60421160459322</v>
      </c>
      <c r="F475" s="40">
        <f t="shared" si="102"/>
        <v>0.81128400770389708</v>
      </c>
      <c r="G475" s="40">
        <f t="shared" si="103"/>
        <v>7.1339199867521122E-3</v>
      </c>
      <c r="I475" s="36"/>
    </row>
    <row r="476" spans="1:9" x14ac:dyDescent="0.2">
      <c r="A476" s="1">
        <v>11.4</v>
      </c>
      <c r="B476" s="15">
        <v>209.04123709999999</v>
      </c>
      <c r="C476" s="15">
        <v>18.567010310000001</v>
      </c>
      <c r="D476" s="15">
        <v>11.22037297</v>
      </c>
      <c r="E476" s="40">
        <f t="shared" si="97"/>
        <v>210.66605163816106</v>
      </c>
      <c r="F476" s="40">
        <f t="shared" si="102"/>
        <v>0.81834000376515337</v>
      </c>
      <c r="G476" s="40">
        <f t="shared" si="103"/>
        <v>7.1829385028782918E-3</v>
      </c>
      <c r="I476" s="36"/>
    </row>
    <row r="477" spans="1:9" x14ac:dyDescent="0.2">
      <c r="A477" s="1">
        <v>11.423999999999999</v>
      </c>
      <c r="B477" s="15">
        <v>207.07216489999999</v>
      </c>
      <c r="C477" s="15">
        <v>18.453608249999998</v>
      </c>
      <c r="D477" s="15">
        <v>11.21764434</v>
      </c>
      <c r="E477" s="40">
        <f t="shared" si="97"/>
        <v>210.70595880201697</v>
      </c>
      <c r="F477" s="40">
        <f t="shared" si="102"/>
        <v>0.82024726109815715</v>
      </c>
      <c r="G477" s="40">
        <f t="shared" si="103"/>
        <v>7.2061862953313122E-3</v>
      </c>
      <c r="I477" s="36"/>
    </row>
    <row r="478" spans="1:9" x14ac:dyDescent="0.2">
      <c r="A478" s="1">
        <v>11.448</v>
      </c>
      <c r="B478" s="15">
        <v>204.60824740000001</v>
      </c>
      <c r="C478" s="15">
        <v>18.34020619</v>
      </c>
      <c r="D478" s="15">
        <v>11.211287069999999</v>
      </c>
      <c r="E478" s="40">
        <f t="shared" si="97"/>
        <v>210.79896970484475</v>
      </c>
      <c r="F478" s="40">
        <f t="shared" si="102"/>
        <v>0.82171086598930243</v>
      </c>
      <c r="G478" s="40">
        <f t="shared" si="103"/>
        <v>7.2296266697080922E-3</v>
      </c>
      <c r="I478" s="36"/>
    </row>
    <row r="479" spans="1:9" x14ac:dyDescent="0.2">
      <c r="A479" s="1">
        <v>11.472</v>
      </c>
      <c r="B479" s="15">
        <v>202.37113400000001</v>
      </c>
      <c r="C479" s="15">
        <v>18.113402059999999</v>
      </c>
      <c r="D479" s="15">
        <v>11.20090587</v>
      </c>
      <c r="E479" s="40">
        <f t="shared" si="97"/>
        <v>210.9509542266006</v>
      </c>
      <c r="F479" s="40">
        <f t="shared" si="102"/>
        <v>0.82701002486124175</v>
      </c>
      <c r="G479" s="40">
        <f t="shared" si="103"/>
        <v>7.2675433732540991E-3</v>
      </c>
      <c r="I479" s="36"/>
    </row>
    <row r="480" spans="1:9" x14ac:dyDescent="0.2">
      <c r="A480" s="1">
        <v>11.496</v>
      </c>
      <c r="B480" s="15">
        <v>200.4742268</v>
      </c>
      <c r="C480" s="15">
        <v>17.927835049999999</v>
      </c>
      <c r="D480" s="15">
        <v>11.1902563</v>
      </c>
      <c r="E480" s="40">
        <f t="shared" si="97"/>
        <v>211.10699761962067</v>
      </c>
      <c r="F480" s="40">
        <f t="shared" si="102"/>
        <v>0.83134402973193477</v>
      </c>
      <c r="G480" s="40">
        <f t="shared" si="103"/>
        <v>7.298119427210076E-3</v>
      </c>
      <c r="I480" s="36"/>
    </row>
    <row r="481" spans="1:9" x14ac:dyDescent="0.2">
      <c r="A481" s="1">
        <v>11.52</v>
      </c>
      <c r="B481" s="15">
        <v>199.07070709999999</v>
      </c>
      <c r="C481" s="15">
        <v>17.787878790000001</v>
      </c>
      <c r="D481" s="15">
        <v>11.191682180000001</v>
      </c>
      <c r="E481" s="40">
        <f t="shared" si="97"/>
        <v>211.08609722504792</v>
      </c>
      <c r="F481" s="40">
        <f xml:space="preserve"> E481^2*(2*LN(D481)+H$7)*(1/SQRT(C481)-1/SQRT(B481))/(H$10*SQRT(11*99))</f>
        <v>0.82629008193885689</v>
      </c>
      <c r="G481" s="40">
        <f xml:space="preserve"> E481*(2*LN(D481)+H$7)*(1/SQRT(C481)+1/SQRT(B481))/(H$10*SQRT(11*99))</f>
        <v>7.2525375444379399E-3</v>
      </c>
      <c r="I481" s="36"/>
    </row>
    <row r="482" spans="1:9" x14ac:dyDescent="0.2">
      <c r="A482" s="1">
        <v>11.544</v>
      </c>
      <c r="B482" s="15">
        <v>197.3232323</v>
      </c>
      <c r="C482" s="15">
        <v>17.676767680000001</v>
      </c>
      <c r="D482" s="15">
        <v>11.18732748</v>
      </c>
      <c r="E482" s="40">
        <f t="shared" si="97"/>
        <v>211.14993531894916</v>
      </c>
      <c r="F482" s="40">
        <f t="shared" ref="F482:F490" si="104" xml:space="preserve"> E482^2*(2*LN(D482)+H$7)*(1/SQRT(C482)-1/SQRT(B482))/(H$10*SQRT(11*99))</f>
        <v>0.82839397902774436</v>
      </c>
      <c r="G482" s="40">
        <f t="shared" ref="G482:G490" si="105" xml:space="preserve"> E482*(2*LN(D482)+H$7)*(1/SQRT(C482)+1/SQRT(B482))/(H$10*SQRT(11*99))</f>
        <v>7.2748992605250569E-3</v>
      </c>
      <c r="I482" s="36"/>
    </row>
    <row r="483" spans="1:9" x14ac:dyDescent="0.2">
      <c r="A483" s="1">
        <v>11.568</v>
      </c>
      <c r="B483" s="15">
        <v>195.31313130000001</v>
      </c>
      <c r="C483" s="15">
        <v>17.474747470000001</v>
      </c>
      <c r="D483" s="15">
        <v>11.184523860000001</v>
      </c>
      <c r="E483" s="40">
        <f t="shared" si="97"/>
        <v>211.19104682022922</v>
      </c>
      <c r="F483" s="40">
        <f t="shared" si="104"/>
        <v>0.83336709281669241</v>
      </c>
      <c r="G483" s="40">
        <f t="shared" si="105"/>
        <v>7.3141302223563524E-3</v>
      </c>
      <c r="I483" s="36"/>
    </row>
    <row r="484" spans="1:9" x14ac:dyDescent="0.2">
      <c r="A484" s="1">
        <v>11.592000000000001</v>
      </c>
      <c r="B484" s="15">
        <v>193.37373740000001</v>
      </c>
      <c r="C484" s="15">
        <v>17.29292929</v>
      </c>
      <c r="D484" s="15">
        <v>11.19363495</v>
      </c>
      <c r="E484" s="40">
        <f t="shared" si="97"/>
        <v>211.0574775500663</v>
      </c>
      <c r="F484" s="40">
        <f t="shared" si="104"/>
        <v>0.83790273348219801</v>
      </c>
      <c r="G484" s="40">
        <f t="shared" si="105"/>
        <v>7.3574320417865192E-3</v>
      </c>
      <c r="I484" s="36"/>
    </row>
    <row r="485" spans="1:9" x14ac:dyDescent="0.2">
      <c r="A485" s="1">
        <v>11.616</v>
      </c>
      <c r="B485" s="15">
        <v>191.33333329999999</v>
      </c>
      <c r="C485" s="15">
        <v>17.11111111</v>
      </c>
      <c r="D485" s="15">
        <v>11.20455799</v>
      </c>
      <c r="E485" s="40">
        <f t="shared" si="97"/>
        <v>210.89747160549288</v>
      </c>
      <c r="F485" s="40">
        <f t="shared" si="104"/>
        <v>0.84242945599695496</v>
      </c>
      <c r="G485" s="40">
        <f t="shared" si="105"/>
        <v>7.4028846910640161E-3</v>
      </c>
      <c r="I485" s="36"/>
    </row>
    <row r="486" spans="1:9" x14ac:dyDescent="0.2">
      <c r="A486" s="1">
        <v>11.64</v>
      </c>
      <c r="B486" s="15">
        <v>189.6464646</v>
      </c>
      <c r="C486" s="15">
        <v>16.8989899</v>
      </c>
      <c r="D486" s="15">
        <v>11.21246829</v>
      </c>
      <c r="E486" s="40">
        <f t="shared" si="97"/>
        <v>210.78168414919296</v>
      </c>
      <c r="F486" s="40">
        <f t="shared" si="104"/>
        <v>0.84842010098542642</v>
      </c>
      <c r="G486" s="40">
        <f t="shared" si="105"/>
        <v>7.4507726574613879E-3</v>
      </c>
      <c r="I486" s="36"/>
    </row>
    <row r="487" spans="1:9" x14ac:dyDescent="0.2">
      <c r="A487" s="1">
        <v>11.664</v>
      </c>
      <c r="B487" s="15">
        <v>187.97979799999999</v>
      </c>
      <c r="C487" s="15">
        <v>16.767676770000001</v>
      </c>
      <c r="D487" s="15">
        <v>11.225127049999999</v>
      </c>
      <c r="E487" s="40">
        <f t="shared" si="97"/>
        <v>210.59654228889343</v>
      </c>
      <c r="F487" s="40">
        <f t="shared" si="104"/>
        <v>0.85165220532159069</v>
      </c>
      <c r="G487" s="40">
        <f t="shared" si="105"/>
        <v>7.4882508410522193E-3</v>
      </c>
      <c r="I487" s="36"/>
    </row>
    <row r="488" spans="1:9" x14ac:dyDescent="0.2">
      <c r="A488" s="1">
        <v>11.688000000000001</v>
      </c>
      <c r="B488" s="15">
        <v>185.82828280000001</v>
      </c>
      <c r="C488" s="15">
        <v>16.60606061</v>
      </c>
      <c r="D488" s="15">
        <v>11.235313250000001</v>
      </c>
      <c r="E488" s="40">
        <f t="shared" si="97"/>
        <v>210.44769876960936</v>
      </c>
      <c r="F488" s="40">
        <f t="shared" si="104"/>
        <v>0.85553305000458757</v>
      </c>
      <c r="G488" s="40">
        <f t="shared" si="105"/>
        <v>7.5322055152968956E-3</v>
      </c>
      <c r="I488" s="36"/>
    </row>
    <row r="489" spans="1:9" x14ac:dyDescent="0.2">
      <c r="A489" s="1">
        <v>11.712</v>
      </c>
      <c r="B489" s="15">
        <v>183.969697</v>
      </c>
      <c r="C489" s="15">
        <v>16.343434340000002</v>
      </c>
      <c r="D489" s="15">
        <v>11.24362221</v>
      </c>
      <c r="E489" s="40">
        <f t="shared" si="97"/>
        <v>210.32637582257067</v>
      </c>
      <c r="F489" s="40">
        <f t="shared" si="104"/>
        <v>0.86352400921192396</v>
      </c>
      <c r="G489" s="40">
        <f t="shared" si="105"/>
        <v>7.5922773374971836E-3</v>
      </c>
      <c r="I489" s="36"/>
    </row>
    <row r="490" spans="1:9" x14ac:dyDescent="0.2">
      <c r="A490" s="1">
        <v>11.736000000000001</v>
      </c>
      <c r="B490" s="15">
        <v>182.05050510000001</v>
      </c>
      <c r="C490" s="15">
        <v>16.121212119999999</v>
      </c>
      <c r="D490" s="15">
        <v>11.247573149999999</v>
      </c>
      <c r="E490" s="40">
        <f t="shared" si="97"/>
        <v>210.26871469557673</v>
      </c>
      <c r="F490" s="40">
        <f t="shared" si="104"/>
        <v>0.87007568849346995</v>
      </c>
      <c r="G490" s="40">
        <f t="shared" si="105"/>
        <v>7.6439722422225473E-3</v>
      </c>
      <c r="I490" s="36"/>
    </row>
    <row r="491" spans="1:9" x14ac:dyDescent="0.2">
      <c r="A491" s="1">
        <v>11.76</v>
      </c>
      <c r="B491" s="15">
        <v>180.6435644</v>
      </c>
      <c r="C491" s="15">
        <v>16.029702969999999</v>
      </c>
      <c r="D491" s="15">
        <v>11.24795074</v>
      </c>
      <c r="E491" s="40">
        <f t="shared" si="97"/>
        <v>210.26320499922957</v>
      </c>
      <c r="F491" s="40">
        <f xml:space="preserve"> E491^2*(2*LN(D491)+H$7)*(1/SQRT(C491)-1/SQRT(B491))/(H$10*SQRT(11*101))</f>
        <v>0.86349786694694042</v>
      </c>
      <c r="G491" s="40">
        <f xml:space="preserve"> E491*(2*LN(D491)+H$7)*(1/SQRT(C491)+1/SQRT(B491))/(H$10*SQRT(11*101))</f>
        <v>7.5915038715793498E-3</v>
      </c>
      <c r="I491" s="36"/>
    </row>
    <row r="492" spans="1:9" x14ac:dyDescent="0.2">
      <c r="A492" s="1">
        <v>11.784000000000001</v>
      </c>
      <c r="B492" s="15">
        <v>178.8217822</v>
      </c>
      <c r="C492" s="15">
        <v>15.78217822</v>
      </c>
      <c r="D492" s="15">
        <v>11.246545429999999</v>
      </c>
      <c r="E492" s="40">
        <f t="shared" si="97"/>
        <v>210.2837117687852</v>
      </c>
      <c r="F492" s="40">
        <f t="shared" ref="F492:F500" si="106" xml:space="preserve"> E492^2*(2*LN(D492)+H$7)*(1/SQRT(C492)-1/SQRT(B492))/(H$10*SQRT(11*101))</f>
        <v>0.87123284569321224</v>
      </c>
      <c r="G492" s="40">
        <f t="shared" ref="G492:G500" si="107" xml:space="preserve"> E492*(2*LN(D492)+H$7)*(1/SQRT(C492)+1/SQRT(B492))/(H$10*SQRT(11*101))</f>
        <v>7.6452091098106007E-3</v>
      </c>
      <c r="I492" s="36"/>
    </row>
    <row r="493" spans="1:9" x14ac:dyDescent="0.2">
      <c r="A493" s="1">
        <v>11.808</v>
      </c>
      <c r="B493" s="15">
        <v>177.04950500000001</v>
      </c>
      <c r="C493" s="15">
        <v>15.7029703</v>
      </c>
      <c r="D493" s="15">
        <v>11.24778601</v>
      </c>
      <c r="E493" s="40">
        <f t="shared" si="97"/>
        <v>210.26560867654013</v>
      </c>
      <c r="F493" s="40">
        <f t="shared" si="106"/>
        <v>0.87252580711044625</v>
      </c>
      <c r="G493" s="40">
        <f t="shared" si="107"/>
        <v>7.6695397541314408E-3</v>
      </c>
      <c r="I493" s="36"/>
    </row>
    <row r="494" spans="1:9" x14ac:dyDescent="0.2">
      <c r="A494" s="1">
        <v>11.832000000000001</v>
      </c>
      <c r="B494" s="15">
        <v>175.49504949999999</v>
      </c>
      <c r="C494" s="15">
        <v>15.574257429999999</v>
      </c>
      <c r="D494" s="15">
        <v>11.2597269</v>
      </c>
      <c r="E494" s="40">
        <f t="shared" si="97"/>
        <v>210.09145429872575</v>
      </c>
      <c r="F494" s="40">
        <f t="shared" si="106"/>
        <v>0.8761018062150665</v>
      </c>
      <c r="G494" s="40">
        <f t="shared" si="107"/>
        <v>7.7088381769196386E-3</v>
      </c>
      <c r="I494" s="36"/>
    </row>
    <row r="495" spans="1:9" x14ac:dyDescent="0.2">
      <c r="A495" s="1">
        <v>11.856</v>
      </c>
      <c r="B495" s="15">
        <v>173.83168319999999</v>
      </c>
      <c r="C495" s="15">
        <v>15.48514851</v>
      </c>
      <c r="D495" s="15">
        <v>11.2652629</v>
      </c>
      <c r="E495" s="40">
        <f t="shared" si="97"/>
        <v>210.01077022606609</v>
      </c>
      <c r="F495" s="40">
        <f t="shared" si="106"/>
        <v>0.87795180178596777</v>
      </c>
      <c r="G495" s="40">
        <f t="shared" si="107"/>
        <v>7.7376643478620473E-3</v>
      </c>
      <c r="I495" s="36"/>
    </row>
    <row r="496" spans="1:9" x14ac:dyDescent="0.2">
      <c r="A496" s="1">
        <v>11.88</v>
      </c>
      <c r="B496" s="15">
        <v>172.10891090000001</v>
      </c>
      <c r="C496" s="15">
        <v>15.38613861</v>
      </c>
      <c r="D496" s="15">
        <v>11.262534990000001</v>
      </c>
      <c r="E496" s="40">
        <f t="shared" si="97"/>
        <v>210.05052346608102</v>
      </c>
      <c r="F496" s="40">
        <f t="shared" si="106"/>
        <v>0.88008797739094469</v>
      </c>
      <c r="G496" s="40">
        <f t="shared" si="107"/>
        <v>7.7640472406099344E-3</v>
      </c>
      <c r="I496" s="36"/>
    </row>
    <row r="497" spans="1:17" x14ac:dyDescent="0.2">
      <c r="A497" s="1">
        <v>11.904</v>
      </c>
      <c r="B497" s="15">
        <v>170.5445545</v>
      </c>
      <c r="C497" s="15">
        <v>15.21782178</v>
      </c>
      <c r="D497" s="15">
        <v>11.26178427</v>
      </c>
      <c r="E497" s="40">
        <f t="shared" si="97"/>
        <v>210.06146508242455</v>
      </c>
      <c r="F497" s="40">
        <f t="shared" si="106"/>
        <v>0.88528888568018127</v>
      </c>
      <c r="G497" s="40">
        <f t="shared" si="107"/>
        <v>7.804734195292885E-3</v>
      </c>
      <c r="I497" s="36"/>
    </row>
    <row r="498" spans="1:17" x14ac:dyDescent="0.2">
      <c r="A498" s="1">
        <v>11.928000000000001</v>
      </c>
      <c r="B498" s="15">
        <v>168.81188119999999</v>
      </c>
      <c r="C498" s="15">
        <v>15.039603960000001</v>
      </c>
      <c r="D498" s="15">
        <v>11.25493138</v>
      </c>
      <c r="E498" s="40">
        <f t="shared" si="97"/>
        <v>210.16137542851979</v>
      </c>
      <c r="F498" s="40">
        <f t="shared" si="106"/>
        <v>0.89076615973528184</v>
      </c>
      <c r="G498" s="40">
        <f t="shared" si="107"/>
        <v>7.8452533261215429E-3</v>
      </c>
      <c r="I498" s="36"/>
    </row>
    <row r="499" spans="1:17" x14ac:dyDescent="0.2">
      <c r="A499" s="1">
        <v>11.952</v>
      </c>
      <c r="B499" s="15">
        <v>167.58415840000001</v>
      </c>
      <c r="C499" s="15">
        <v>14.801980199999999</v>
      </c>
      <c r="D499" s="15">
        <v>11.256473250000001</v>
      </c>
      <c r="E499" s="40">
        <f t="shared" si="97"/>
        <v>210.13889122870864</v>
      </c>
      <c r="F499" s="40">
        <f t="shared" si="106"/>
        <v>0.89954341769700297</v>
      </c>
      <c r="G499" s="40">
        <f t="shared" si="107"/>
        <v>7.90109666320544E-3</v>
      </c>
      <c r="I499" s="36"/>
    </row>
    <row r="500" spans="1:17" x14ac:dyDescent="0.2">
      <c r="A500" s="1">
        <v>11.976000000000001</v>
      </c>
      <c r="B500" s="15">
        <v>166.28712870000001</v>
      </c>
      <c r="C500" s="15">
        <v>14.69306931</v>
      </c>
      <c r="D500" s="15">
        <v>11.257031270000001</v>
      </c>
      <c r="E500" s="40">
        <f t="shared" si="97"/>
        <v>210.13075463374568</v>
      </c>
      <c r="F500" s="40">
        <f t="shared" si="106"/>
        <v>0.90280186941378682</v>
      </c>
      <c r="G500" s="40">
        <f t="shared" si="107"/>
        <v>7.9310186191186658E-3</v>
      </c>
      <c r="I500" s="36"/>
    </row>
    <row r="501" spans="1:17" s="17" customFormat="1" x14ac:dyDescent="0.2">
      <c r="A501" s="20">
        <v>12</v>
      </c>
      <c r="B501" s="21">
        <v>164.8932039</v>
      </c>
      <c r="C501" s="21">
        <v>14.6407767</v>
      </c>
      <c r="D501" s="21">
        <v>11.26293838</v>
      </c>
      <c r="E501" s="47">
        <f t="shared" si="97"/>
        <v>210.04464439935015</v>
      </c>
      <c r="F501" s="47">
        <f xml:space="preserve"> E501^2*(2*LN(D501)+H$7)*(1/SQRT(C501)-1/SQRT(B501))/(H$10*SQRT(11*103))</f>
        <v>0.894711665538235</v>
      </c>
      <c r="G501" s="47">
        <f xml:space="preserve"> E501*(2*LN(D501)+H$7)*(1/SQRT(C501)+1/SQRT(B501))/(H$10*SQRT(11*103))</f>
        <v>7.8756388707668292E-3</v>
      </c>
      <c r="H501" s="48"/>
      <c r="I501" s="37"/>
      <c r="J501" s="38"/>
      <c r="K501" s="25"/>
      <c r="L501" s="25"/>
      <c r="M501" s="22"/>
      <c r="N501" s="22"/>
      <c r="P501" s="41"/>
      <c r="Q501" s="18"/>
    </row>
    <row r="502" spans="1:17" x14ac:dyDescent="0.2">
      <c r="A502" s="1">
        <v>12.023999999999999</v>
      </c>
      <c r="B502" s="15">
        <v>163.33980579999999</v>
      </c>
      <c r="C502" s="15">
        <v>14.50485437</v>
      </c>
      <c r="D502" s="15">
        <v>11.271086049999999</v>
      </c>
      <c r="E502" s="40">
        <f t="shared" si="97"/>
        <v>209.92594004968979</v>
      </c>
      <c r="F502" s="40">
        <f t="shared" ref="F502:F510" si="108" xml:space="preserve"> E502^2*(2*LN(D502)+H$7)*(1/SQRT(C502)-1/SQRT(B502))/(H$10*SQRT(11*103))</f>
        <v>0.89892548145063866</v>
      </c>
      <c r="G502" s="40">
        <f t="shared" ref="G502:G510" si="109" xml:space="preserve"> E502*(2*LN(D502)+H$7)*(1/SQRT(C502)+1/SQRT(B502))/(H$10*SQRT(11*103))</f>
        <v>7.9175625927193505E-3</v>
      </c>
      <c r="I502" s="36"/>
    </row>
    <row r="503" spans="1:17" x14ac:dyDescent="0.2">
      <c r="A503" s="1">
        <v>12.048</v>
      </c>
      <c r="B503" s="15">
        <v>161.83495149999999</v>
      </c>
      <c r="C503" s="15">
        <v>14.37864078</v>
      </c>
      <c r="D503" s="15">
        <v>11.27780125</v>
      </c>
      <c r="E503" s="40">
        <f t="shared" si="97"/>
        <v>209.82816435648982</v>
      </c>
      <c r="F503" s="40">
        <f t="shared" si="108"/>
        <v>0.90280965418716486</v>
      </c>
      <c r="G503" s="40">
        <f t="shared" si="109"/>
        <v>7.9568222912762311E-3</v>
      </c>
      <c r="I503" s="36"/>
    </row>
    <row r="504" spans="1:17" x14ac:dyDescent="0.2">
      <c r="A504" s="1">
        <v>12.071999999999999</v>
      </c>
      <c r="B504" s="15">
        <v>160.3883495</v>
      </c>
      <c r="C504" s="15">
        <v>14.2038835</v>
      </c>
      <c r="D504" s="15">
        <v>11.29043907</v>
      </c>
      <c r="E504" s="40">
        <f t="shared" si="97"/>
        <v>209.64429769154756</v>
      </c>
      <c r="F504" s="40">
        <f t="shared" si="108"/>
        <v>0.90905702418174816</v>
      </c>
      <c r="G504" s="40">
        <f t="shared" si="109"/>
        <v>8.0103980725040515E-3</v>
      </c>
      <c r="I504" s="36"/>
    </row>
    <row r="505" spans="1:17" x14ac:dyDescent="0.2">
      <c r="A505" s="1">
        <v>12.096</v>
      </c>
      <c r="B505" s="15">
        <v>159.15533980000001</v>
      </c>
      <c r="C505" s="15">
        <v>14.11650485</v>
      </c>
      <c r="D505" s="15">
        <v>11.299157190000001</v>
      </c>
      <c r="E505" s="40">
        <f t="shared" si="97"/>
        <v>209.5175686489853</v>
      </c>
      <c r="F505" s="40">
        <f t="shared" si="108"/>
        <v>0.91162282372333558</v>
      </c>
      <c r="G505" s="40">
        <f t="shared" si="109"/>
        <v>8.0419279722104883E-3</v>
      </c>
      <c r="I505" s="36"/>
    </row>
    <row r="506" spans="1:17" x14ac:dyDescent="0.2">
      <c r="A506" s="1">
        <v>12.12</v>
      </c>
      <c r="B506" s="15">
        <v>157.631068</v>
      </c>
      <c r="C506" s="15">
        <v>13.96116505</v>
      </c>
      <c r="D506" s="15">
        <v>11.31086846</v>
      </c>
      <c r="E506" s="40">
        <f t="shared" si="97"/>
        <v>209.3474723062667</v>
      </c>
      <c r="F506" s="40">
        <f t="shared" si="108"/>
        <v>0.91703209485964632</v>
      </c>
      <c r="G506" s="40">
        <f t="shared" si="109"/>
        <v>8.0924069797839639E-3</v>
      </c>
      <c r="I506" s="36"/>
    </row>
    <row r="507" spans="1:17" x14ac:dyDescent="0.2">
      <c r="A507" s="1">
        <v>12.144</v>
      </c>
      <c r="B507" s="15">
        <v>156.1067961</v>
      </c>
      <c r="C507" s="15">
        <v>13.844660190000001</v>
      </c>
      <c r="D507" s="15">
        <v>11.321514880000001</v>
      </c>
      <c r="E507" s="40">
        <f t="shared" si="97"/>
        <v>209.19298357412111</v>
      </c>
      <c r="F507" s="40">
        <f t="shared" si="108"/>
        <v>0.92068332647311424</v>
      </c>
      <c r="G507" s="40">
        <f t="shared" si="109"/>
        <v>8.1341792254438754E-3</v>
      </c>
      <c r="I507" s="36"/>
    </row>
    <row r="508" spans="1:17" x14ac:dyDescent="0.2">
      <c r="A508" s="1">
        <v>12.167999999999999</v>
      </c>
      <c r="B508" s="15">
        <v>154.8640777</v>
      </c>
      <c r="C508" s="15">
        <v>13.728155340000001</v>
      </c>
      <c r="D508" s="15">
        <v>11.332922679999999</v>
      </c>
      <c r="E508" s="40">
        <f t="shared" si="97"/>
        <v>209.02759654697437</v>
      </c>
      <c r="F508" s="40">
        <f t="shared" si="108"/>
        <v>0.92473435853520958</v>
      </c>
      <c r="G508" s="40">
        <f t="shared" si="109"/>
        <v>8.1752100536562084E-3</v>
      </c>
      <c r="I508" s="36"/>
    </row>
    <row r="509" spans="1:17" x14ac:dyDescent="0.2">
      <c r="A509" s="1">
        <v>12.192</v>
      </c>
      <c r="B509" s="15">
        <v>153.57281549999999</v>
      </c>
      <c r="C509" s="15">
        <v>13.514563109999999</v>
      </c>
      <c r="D509" s="15">
        <v>11.34349168</v>
      </c>
      <c r="E509" s="40">
        <f t="shared" si="97"/>
        <v>208.87450898868175</v>
      </c>
      <c r="F509" s="40">
        <f t="shared" si="108"/>
        <v>0.93350968741974194</v>
      </c>
      <c r="G509" s="40">
        <f t="shared" si="109"/>
        <v>8.2391862644614865E-3</v>
      </c>
      <c r="I509" s="36"/>
    </row>
    <row r="510" spans="1:17" x14ac:dyDescent="0.2">
      <c r="A510" s="1">
        <v>12.215999999999999</v>
      </c>
      <c r="B510" s="15">
        <v>152.08737859999999</v>
      </c>
      <c r="C510" s="15">
        <v>13.32038835</v>
      </c>
      <c r="D510" s="15">
        <v>11.349223009999999</v>
      </c>
      <c r="E510" s="40">
        <f t="shared" si="97"/>
        <v>208.79154899141457</v>
      </c>
      <c r="F510" s="40">
        <f t="shared" si="108"/>
        <v>0.94125913429855457</v>
      </c>
      <c r="G510" s="40">
        <f t="shared" si="109"/>
        <v>8.2980647964565005E-3</v>
      </c>
      <c r="I510" s="36"/>
    </row>
    <row r="511" spans="1:17" x14ac:dyDescent="0.2">
      <c r="A511" s="1">
        <v>12.24</v>
      </c>
      <c r="B511" s="15">
        <v>150.98095240000001</v>
      </c>
      <c r="C511" s="15">
        <v>13.19047619</v>
      </c>
      <c r="D511" s="15">
        <v>11.350366660000001</v>
      </c>
      <c r="E511" s="40">
        <f t="shared" si="97"/>
        <v>208.77499957070586</v>
      </c>
      <c r="F511" s="40">
        <f xml:space="preserve"> E511^2*(2*LN(D511)+H$7)*(1/SQRT(C511)-1/SQRT(B511))/(H$10*SQRT(11*105))</f>
        <v>0.93732864668162785</v>
      </c>
      <c r="G511" s="40">
        <f xml:space="preserve"> E511*(2*LN(D511)+H$7)*(1/SQRT(C511)+1/SQRT(B511))/(H$10*SQRT(11*105))</f>
        <v>8.2573775447059017E-3</v>
      </c>
      <c r="I511" s="36"/>
    </row>
    <row r="512" spans="1:17" x14ac:dyDescent="0.2">
      <c r="A512" s="1">
        <v>12.263999999999999</v>
      </c>
      <c r="B512" s="15">
        <v>149.56190480000001</v>
      </c>
      <c r="C512" s="15">
        <v>13.14285714</v>
      </c>
      <c r="D512" s="15">
        <v>11.349151730000001</v>
      </c>
      <c r="E512" s="40">
        <f t="shared" si="97"/>
        <v>208.7925805151263</v>
      </c>
      <c r="F512" s="40">
        <f t="shared" ref="F512:F520" si="110" xml:space="preserve"> E512^2*(2*LN(D512)+H$7)*(1/SQRT(C512)-1/SQRT(B512))/(H$10*SQRT(11*105))</f>
        <v>0.93786963924653188</v>
      </c>
      <c r="G512" s="40">
        <f t="shared" ref="G512:G520" si="111" xml:space="preserve"> E512*(2*LN(D512)+H$7)*(1/SQRT(C512)+1/SQRT(B512))/(H$10*SQRT(11*105))</f>
        <v>8.2770796429910819E-3</v>
      </c>
      <c r="I512" s="36"/>
    </row>
    <row r="513" spans="1:9" x14ac:dyDescent="0.2">
      <c r="A513" s="1">
        <v>12.288</v>
      </c>
      <c r="B513" s="15">
        <v>148.1333333</v>
      </c>
      <c r="C513" s="15">
        <v>13.009523809999999</v>
      </c>
      <c r="D513" s="15">
        <v>11.350140639999999</v>
      </c>
      <c r="E513" s="40">
        <f t="shared" si="97"/>
        <v>208.77827011487207</v>
      </c>
      <c r="F513" s="40">
        <f t="shared" si="110"/>
        <v>0.94278729929668514</v>
      </c>
      <c r="G513" s="40">
        <f t="shared" si="111"/>
        <v>8.3194305325711808E-3</v>
      </c>
      <c r="I513" s="36"/>
    </row>
    <row r="514" spans="1:9" x14ac:dyDescent="0.2">
      <c r="A514" s="1">
        <v>12.311999999999999</v>
      </c>
      <c r="B514" s="15">
        <v>146.63809520000001</v>
      </c>
      <c r="C514" s="15">
        <v>12.8952381</v>
      </c>
      <c r="D514" s="15">
        <v>11.34999313</v>
      </c>
      <c r="E514" s="40">
        <f t="shared" si="97"/>
        <v>208.78040464030366</v>
      </c>
      <c r="F514" s="40">
        <f t="shared" si="110"/>
        <v>0.9466915198254009</v>
      </c>
      <c r="G514" s="40">
        <f t="shared" si="111"/>
        <v>8.3573860228647028E-3</v>
      </c>
      <c r="I514" s="36"/>
    </row>
    <row r="515" spans="1:9" x14ac:dyDescent="0.2">
      <c r="A515" s="1">
        <v>12.336</v>
      </c>
      <c r="B515" s="15">
        <v>145.3428571</v>
      </c>
      <c r="C515" s="15">
        <v>12.8</v>
      </c>
      <c r="D515" s="15">
        <v>11.343797049999999</v>
      </c>
      <c r="E515" s="40">
        <f t="shared" ref="E515:E578" si="112" xml:space="preserve"> H$10/((LN(D515))^2+H$7*LN(D515)+H$4)</f>
        <v>208.87008781878129</v>
      </c>
      <c r="F515" s="40">
        <f t="shared" si="110"/>
        <v>0.94988321760712346</v>
      </c>
      <c r="G515" s="40">
        <f t="shared" si="111"/>
        <v>8.3859411913910532E-3</v>
      </c>
      <c r="I515" s="36"/>
    </row>
    <row r="516" spans="1:9" x14ac:dyDescent="0.2">
      <c r="A516" s="1">
        <v>12.36</v>
      </c>
      <c r="B516" s="15">
        <v>143.82857139999999</v>
      </c>
      <c r="C516" s="15">
        <v>12.74285714</v>
      </c>
      <c r="D516" s="15">
        <v>11.33741401</v>
      </c>
      <c r="E516" s="40">
        <f t="shared" si="112"/>
        <v>208.96252517637373</v>
      </c>
      <c r="F516" s="40">
        <f t="shared" si="110"/>
        <v>0.9507702494951481</v>
      </c>
      <c r="G516" s="40">
        <f t="shared" si="111"/>
        <v>8.4064838876979804E-3</v>
      </c>
      <c r="I516" s="36"/>
    </row>
    <row r="517" spans="1:9" x14ac:dyDescent="0.2">
      <c r="A517" s="1">
        <v>12.384</v>
      </c>
      <c r="B517" s="15">
        <v>142.5238095</v>
      </c>
      <c r="C517" s="15">
        <v>12.63809524</v>
      </c>
      <c r="D517" s="15">
        <v>11.320226140000001</v>
      </c>
      <c r="E517" s="40">
        <f t="shared" si="112"/>
        <v>209.21167711962445</v>
      </c>
      <c r="F517" s="40">
        <f t="shared" si="110"/>
        <v>0.954432441771769</v>
      </c>
      <c r="G517" s="40">
        <f t="shared" si="111"/>
        <v>8.4311765561755313E-3</v>
      </c>
      <c r="I517" s="36"/>
    </row>
    <row r="518" spans="1:9" x14ac:dyDescent="0.2">
      <c r="A518" s="1">
        <v>12.407999999999999</v>
      </c>
      <c r="B518" s="15">
        <v>141.45714290000001</v>
      </c>
      <c r="C518" s="15">
        <v>12.53333333</v>
      </c>
      <c r="D518" s="15">
        <v>11.312858930000001</v>
      </c>
      <c r="E518" s="40">
        <f t="shared" si="112"/>
        <v>209.31857861394192</v>
      </c>
      <c r="F518" s="40">
        <f t="shared" si="110"/>
        <v>0.95853352025751692</v>
      </c>
      <c r="G518" s="40">
        <f t="shared" si="111"/>
        <v>8.4608362231915236E-3</v>
      </c>
      <c r="I518" s="36"/>
    </row>
    <row r="519" spans="1:9" x14ac:dyDescent="0.2">
      <c r="A519" s="1">
        <v>12.432</v>
      </c>
      <c r="B519" s="15">
        <v>140.0761905</v>
      </c>
      <c r="C519" s="15">
        <v>12.419047620000001</v>
      </c>
      <c r="D519" s="15">
        <v>11.304913640000001</v>
      </c>
      <c r="E519" s="40">
        <f t="shared" si="112"/>
        <v>209.43394069451099</v>
      </c>
      <c r="F519" s="40">
        <f t="shared" si="110"/>
        <v>0.96275121886864978</v>
      </c>
      <c r="G519" s="40">
        <f t="shared" si="111"/>
        <v>8.4951876645110273E-3</v>
      </c>
      <c r="I519" s="36"/>
    </row>
    <row r="520" spans="1:9" x14ac:dyDescent="0.2">
      <c r="A520" s="1">
        <v>12.456</v>
      </c>
      <c r="B520" s="15">
        <v>138.77142860000001</v>
      </c>
      <c r="C520" s="15">
        <v>12.28571429</v>
      </c>
      <c r="D520" s="15">
        <v>11.29077629</v>
      </c>
      <c r="E520" s="40">
        <f t="shared" si="112"/>
        <v>209.63939409228701</v>
      </c>
      <c r="F520" s="40">
        <f t="shared" si="110"/>
        <v>0.96816158497811822</v>
      </c>
      <c r="G520" s="40">
        <f t="shared" si="111"/>
        <v>8.5305542963752725E-3</v>
      </c>
      <c r="I520" s="36"/>
    </row>
    <row r="521" spans="1:9" x14ac:dyDescent="0.2">
      <c r="A521" s="1">
        <v>12.48</v>
      </c>
      <c r="B521" s="15">
        <v>137.97196260000001</v>
      </c>
      <c r="C521" s="15">
        <v>12.1588785</v>
      </c>
      <c r="D521" s="15">
        <v>11.27942367</v>
      </c>
      <c r="E521" s="40">
        <f t="shared" si="112"/>
        <v>209.80454932997523</v>
      </c>
      <c r="F521" s="40">
        <f xml:space="preserve"> E521^2*(2*LN(D521)+H$7)*(1/SQRT(C521)-1/SQRT(B521))/(H$10*SQRT(11*107))</f>
        <v>0.96491803686198663</v>
      </c>
      <c r="G521" s="40">
        <f xml:space="preserve"> E521*(2*LN(D521)+H$7)*(1/SQRT(C521)+1/SQRT(B521))/(H$10*SQRT(11*107))</f>
        <v>8.4825531516504581E-3</v>
      </c>
      <c r="I521" s="36"/>
    </row>
    <row r="522" spans="1:9" x14ac:dyDescent="0.2">
      <c r="A522" s="1">
        <v>12.504</v>
      </c>
      <c r="B522" s="15">
        <v>136.24299070000001</v>
      </c>
      <c r="C522" s="15">
        <v>12.102803740000001</v>
      </c>
      <c r="D522" s="15">
        <v>11.270944979999999</v>
      </c>
      <c r="E522" s="40">
        <f t="shared" si="112"/>
        <v>209.92799464941791</v>
      </c>
      <c r="F522" s="40">
        <f t="shared" ref="F522:F530" si="113" xml:space="preserve"> E522^2*(2*LN(D522)+H$7)*(1/SQRT(C522)-1/SQRT(B522))/(H$10*SQRT(11*107))</f>
        <v>0.96545422232054656</v>
      </c>
      <c r="G522" s="40">
        <f t="shared" ref="G522:G530" si="114" xml:space="preserve"> E522*(2*LN(D522)+H$7)*(1/SQRT(C522)+1/SQRT(B522))/(H$10*SQRT(11*107))</f>
        <v>8.5044154724772409E-3</v>
      </c>
      <c r="I522" s="36"/>
    </row>
    <row r="523" spans="1:9" x14ac:dyDescent="0.2">
      <c r="A523" s="1">
        <v>12.528</v>
      </c>
      <c r="B523" s="15">
        <v>135.0560748</v>
      </c>
      <c r="C523" s="15">
        <v>11.95327103</v>
      </c>
      <c r="D523" s="15">
        <v>11.25852186</v>
      </c>
      <c r="E523" s="40">
        <f t="shared" si="112"/>
        <v>210.10902185415264</v>
      </c>
      <c r="F523" s="40">
        <f t="shared" si="113"/>
        <v>0.97213669676063874</v>
      </c>
      <c r="G523" s="40">
        <f t="shared" si="114"/>
        <v>8.5456135884298262E-3</v>
      </c>
      <c r="I523" s="36"/>
    </row>
    <row r="524" spans="1:9" x14ac:dyDescent="0.2">
      <c r="A524" s="1">
        <v>12.552</v>
      </c>
      <c r="B524" s="15">
        <v>133.79439249999999</v>
      </c>
      <c r="C524" s="15">
        <v>11.8411215</v>
      </c>
      <c r="D524" s="15">
        <v>11.2430737</v>
      </c>
      <c r="E524" s="40">
        <f t="shared" si="112"/>
        <v>210.33438237756596</v>
      </c>
      <c r="F524" s="40">
        <f t="shared" si="113"/>
        <v>0.9766106649585462</v>
      </c>
      <c r="G524" s="40">
        <f t="shared" si="114"/>
        <v>8.5756297833333214E-3</v>
      </c>
      <c r="I524" s="36"/>
    </row>
    <row r="525" spans="1:9" x14ac:dyDescent="0.2">
      <c r="A525" s="1">
        <v>12.576000000000001</v>
      </c>
      <c r="B525" s="15">
        <v>132.4953271</v>
      </c>
      <c r="C525" s="15">
        <v>11.81308411</v>
      </c>
      <c r="D525" s="15">
        <v>11.22900471</v>
      </c>
      <c r="E525" s="40">
        <f t="shared" si="112"/>
        <v>210.53986658557287</v>
      </c>
      <c r="F525" s="40">
        <f t="shared" si="113"/>
        <v>0.97611432074257543</v>
      </c>
      <c r="G525" s="40">
        <f t="shared" si="114"/>
        <v>8.5836192854673882E-3</v>
      </c>
      <c r="I525" s="36"/>
    </row>
    <row r="526" spans="1:9" x14ac:dyDescent="0.2">
      <c r="A526" s="1">
        <v>12.6</v>
      </c>
      <c r="B526" s="15">
        <v>131.40186919999999</v>
      </c>
      <c r="C526" s="15">
        <v>11.70093458</v>
      </c>
      <c r="D526" s="15">
        <v>11.212058730000001</v>
      </c>
      <c r="E526" s="40">
        <f t="shared" si="112"/>
        <v>210.78767732163848</v>
      </c>
      <c r="F526" s="40">
        <f t="shared" si="113"/>
        <v>0.98088523882666412</v>
      </c>
      <c r="G526" s="40">
        <f t="shared" si="114"/>
        <v>8.6118985962240716E-3</v>
      </c>
      <c r="I526" s="36"/>
    </row>
    <row r="527" spans="1:9" x14ac:dyDescent="0.2">
      <c r="A527" s="1">
        <v>12.624000000000001</v>
      </c>
      <c r="B527" s="15">
        <v>130.1401869</v>
      </c>
      <c r="C527" s="15">
        <v>11.62616822</v>
      </c>
      <c r="D527" s="15">
        <v>11.18515378</v>
      </c>
      <c r="E527" s="40">
        <f t="shared" si="112"/>
        <v>211.18180905841223</v>
      </c>
      <c r="F527" s="40">
        <f t="shared" si="113"/>
        <v>0.98308635287161572</v>
      </c>
      <c r="G527" s="40">
        <f t="shared" si="114"/>
        <v>8.624266393466324E-3</v>
      </c>
      <c r="I527" s="36"/>
    </row>
    <row r="528" spans="1:9" x14ac:dyDescent="0.2">
      <c r="A528" s="1">
        <v>12.648</v>
      </c>
      <c r="B528" s="15">
        <v>128.79439249999999</v>
      </c>
      <c r="C528" s="15">
        <v>11.560747660000001</v>
      </c>
      <c r="D528" s="15">
        <v>11.16177716</v>
      </c>
      <c r="E528" s="40">
        <f t="shared" si="112"/>
        <v>211.5249330313913</v>
      </c>
      <c r="F528" s="40">
        <f t="shared" si="113"/>
        <v>0.98460961057084306</v>
      </c>
      <c r="G528" s="40">
        <f t="shared" si="114"/>
        <v>8.6370976575066375E-3</v>
      </c>
      <c r="I528" s="36"/>
    </row>
    <row r="529" spans="1:9" x14ac:dyDescent="0.2">
      <c r="A529" s="1">
        <v>12.672000000000001</v>
      </c>
      <c r="B529" s="15">
        <v>127.4766355</v>
      </c>
      <c r="C529" s="15">
        <v>11.46728972</v>
      </c>
      <c r="D529" s="15">
        <v>11.132371320000001</v>
      </c>
      <c r="E529" s="40">
        <f t="shared" si="112"/>
        <v>211.95744465280873</v>
      </c>
      <c r="F529" s="40">
        <f t="shared" si="113"/>
        <v>0.98780714542445536</v>
      </c>
      <c r="G529" s="40">
        <f t="shared" si="114"/>
        <v>8.6536398423961401E-3</v>
      </c>
      <c r="I529" s="36"/>
    </row>
    <row r="530" spans="1:9" x14ac:dyDescent="0.2">
      <c r="A530" s="1">
        <v>12.696</v>
      </c>
      <c r="B530" s="15">
        <v>126.2149533</v>
      </c>
      <c r="C530" s="15">
        <v>11.34579439</v>
      </c>
      <c r="D530" s="15">
        <v>11.09915206</v>
      </c>
      <c r="E530" s="40">
        <f t="shared" si="112"/>
        <v>212.44722939770764</v>
      </c>
      <c r="F530" s="40">
        <f t="shared" si="113"/>
        <v>0.99280001560511977</v>
      </c>
      <c r="G530" s="40">
        <f t="shared" si="114"/>
        <v>8.6753133859831088E-3</v>
      </c>
      <c r="I530" s="36"/>
    </row>
    <row r="531" spans="1:9" x14ac:dyDescent="0.2">
      <c r="A531" s="1">
        <v>12.72</v>
      </c>
      <c r="B531" s="15">
        <v>125.3577982</v>
      </c>
      <c r="C531" s="15">
        <v>11.28440367</v>
      </c>
      <c r="D531" s="15">
        <v>11.076246210000001</v>
      </c>
      <c r="E531" s="40">
        <f t="shared" si="112"/>
        <v>212.78567901964601</v>
      </c>
      <c r="F531" s="40">
        <f xml:space="preserve"> E531^2*(2*LN(D531)+H$7)*(1/SQRT(C531)-1/SQRT(B531))/(H$10*SQRT(11*109))</f>
        <v>0.98570977445581986</v>
      </c>
      <c r="G531" s="40">
        <f xml:space="preserve"> E531*(2*LN(D531)+H$7)*(1/SQRT(C531)+1/SQRT(B531))/(H$10*SQRT(11*109))</f>
        <v>8.6035942482719872E-3</v>
      </c>
      <c r="I531" s="36"/>
    </row>
    <row r="532" spans="1:9" x14ac:dyDescent="0.2">
      <c r="A532" s="1">
        <v>12.744</v>
      </c>
      <c r="B532" s="15">
        <v>124.1009174</v>
      </c>
      <c r="C532" s="15">
        <v>11.229357800000001</v>
      </c>
      <c r="D532" s="15">
        <v>11.04557217</v>
      </c>
      <c r="E532" s="40">
        <f t="shared" si="112"/>
        <v>213.23982895384106</v>
      </c>
      <c r="F532" s="40">
        <f t="shared" ref="F532:F540" si="115" xml:space="preserve"> E532^2*(2*LN(D532)+H$7)*(1/SQRT(C532)-1/SQRT(B532))/(H$10*SQRT(11*109))</f>
        <v>0.98656632831161539</v>
      </c>
      <c r="G532" s="40">
        <f t="shared" ref="G532:G540" si="116" xml:space="preserve"> E532*(2*LN(D532)+H$7)*(1/SQRT(C532)+1/SQRT(B532))/(H$10*SQRT(11*109))</f>
        <v>8.6074616582657963E-3</v>
      </c>
      <c r="I532" s="36"/>
    </row>
    <row r="533" spans="1:9" x14ac:dyDescent="0.2">
      <c r="A533" s="1">
        <v>12.768000000000001</v>
      </c>
      <c r="B533" s="15">
        <v>123.0183486</v>
      </c>
      <c r="C533" s="15">
        <v>11.183486240000001</v>
      </c>
      <c r="D533" s="15">
        <v>11.02858249</v>
      </c>
      <c r="E533" s="40">
        <f t="shared" si="112"/>
        <v>213.49182272511644</v>
      </c>
      <c r="F533" s="40">
        <f t="shared" si="115"/>
        <v>0.98732579105557461</v>
      </c>
      <c r="G533" s="40">
        <f t="shared" si="116"/>
        <v>8.6172330393574723E-3</v>
      </c>
      <c r="I533" s="36"/>
    </row>
    <row r="534" spans="1:9" x14ac:dyDescent="0.2">
      <c r="A534" s="1">
        <v>12.792</v>
      </c>
      <c r="B534" s="15">
        <v>121.83486240000001</v>
      </c>
      <c r="C534" s="15">
        <v>11.100917430000001</v>
      </c>
      <c r="D534" s="15">
        <v>11.014932140000001</v>
      </c>
      <c r="E534" s="40">
        <f t="shared" si="112"/>
        <v>213.69451795540635</v>
      </c>
      <c r="F534" s="40">
        <f t="shared" si="115"/>
        <v>0.99028431311483733</v>
      </c>
      <c r="G534" s="40">
        <f t="shared" si="116"/>
        <v>8.6413254614745444E-3</v>
      </c>
      <c r="I534" s="36"/>
    </row>
    <row r="535" spans="1:9" x14ac:dyDescent="0.2">
      <c r="A535" s="1">
        <v>12.816000000000001</v>
      </c>
      <c r="B535" s="15">
        <v>121.07339450000001</v>
      </c>
      <c r="C535" s="15">
        <v>11.073394499999999</v>
      </c>
      <c r="D535" s="15">
        <v>10.997465699999999</v>
      </c>
      <c r="E535" s="40">
        <f t="shared" si="112"/>
        <v>213.95417721233673</v>
      </c>
      <c r="F535" s="40">
        <f t="shared" si="115"/>
        <v>0.99040529040880521</v>
      </c>
      <c r="G535" s="40">
        <f t="shared" si="116"/>
        <v>8.6427687076207002E-3</v>
      </c>
      <c r="I535" s="36"/>
    </row>
    <row r="536" spans="1:9" x14ac:dyDescent="0.2">
      <c r="A536" s="1">
        <v>12.84</v>
      </c>
      <c r="B536" s="15">
        <v>120.20183489999999</v>
      </c>
      <c r="C536" s="15">
        <v>10.96330275</v>
      </c>
      <c r="D536" s="15">
        <v>10.97294922</v>
      </c>
      <c r="E536" s="40">
        <f t="shared" si="112"/>
        <v>214.31920561949539</v>
      </c>
      <c r="F536" s="40">
        <f t="shared" si="115"/>
        <v>0.99552443979756688</v>
      </c>
      <c r="G536" s="40">
        <f t="shared" si="116"/>
        <v>8.6646665675378532E-3</v>
      </c>
      <c r="I536" s="36"/>
    </row>
    <row r="537" spans="1:9" x14ac:dyDescent="0.2">
      <c r="A537" s="1">
        <v>12.864000000000001</v>
      </c>
      <c r="B537" s="15">
        <v>119.1192661</v>
      </c>
      <c r="C537" s="15">
        <v>10.93577982</v>
      </c>
      <c r="D537" s="15">
        <v>10.94978936</v>
      </c>
      <c r="E537" s="40">
        <f t="shared" si="112"/>
        <v>214.66463361286469</v>
      </c>
      <c r="F537" s="40">
        <f t="shared" si="115"/>
        <v>0.99493063746595745</v>
      </c>
      <c r="G537" s="40">
        <f t="shared" si="116"/>
        <v>8.6643921729309438E-3</v>
      </c>
      <c r="I537" s="36"/>
    </row>
    <row r="538" spans="1:9" x14ac:dyDescent="0.2">
      <c r="A538" s="1">
        <v>12.888</v>
      </c>
      <c r="B538" s="15">
        <v>118.0458716</v>
      </c>
      <c r="C538" s="15">
        <v>10.724770639999999</v>
      </c>
      <c r="D538" s="15">
        <v>10.930037609999999</v>
      </c>
      <c r="E538" s="40">
        <f t="shared" si="112"/>
        <v>214.95968560717449</v>
      </c>
      <c r="F538" s="40">
        <f t="shared" si="115"/>
        <v>1.0065509700074182</v>
      </c>
      <c r="G538" s="40">
        <f t="shared" si="116"/>
        <v>8.7232393245316557E-3</v>
      </c>
      <c r="I538" s="36"/>
    </row>
    <row r="539" spans="1:9" x14ac:dyDescent="0.2">
      <c r="A539" s="1">
        <v>12.912000000000001</v>
      </c>
      <c r="B539" s="15">
        <v>116.8623853</v>
      </c>
      <c r="C539" s="15">
        <v>10.633027520000001</v>
      </c>
      <c r="D539" s="15">
        <v>10.919394199999999</v>
      </c>
      <c r="E539" s="40">
        <f t="shared" si="112"/>
        <v>215.11884990077874</v>
      </c>
      <c r="F539" s="40">
        <f t="shared" si="115"/>
        <v>1.0103416658008826</v>
      </c>
      <c r="G539" s="40">
        <f t="shared" si="116"/>
        <v>8.753923798355958E-3</v>
      </c>
      <c r="I539" s="36"/>
    </row>
    <row r="540" spans="1:9" x14ac:dyDescent="0.2">
      <c r="A540" s="1">
        <v>12.936</v>
      </c>
      <c r="B540" s="15">
        <v>115.3577982</v>
      </c>
      <c r="C540" s="15">
        <v>10.559633030000001</v>
      </c>
      <c r="D540" s="15">
        <v>10.91613851</v>
      </c>
      <c r="E540" s="40">
        <f t="shared" si="112"/>
        <v>215.16756040483537</v>
      </c>
      <c r="F540" s="40">
        <f t="shared" si="115"/>
        <v>1.0124562047007892</v>
      </c>
      <c r="G540" s="40">
        <f t="shared" si="116"/>
        <v>8.7878632569865674E-3</v>
      </c>
      <c r="I540" s="36"/>
    </row>
    <row r="541" spans="1:9" x14ac:dyDescent="0.2">
      <c r="A541" s="1">
        <v>12.96</v>
      </c>
      <c r="B541" s="15">
        <v>114.4144144</v>
      </c>
      <c r="C541" s="15">
        <v>10.54054054</v>
      </c>
      <c r="D541" s="15">
        <v>10.918969860000001</v>
      </c>
      <c r="E541" s="40">
        <f t="shared" si="112"/>
        <v>215.12519809020984</v>
      </c>
      <c r="F541" s="40">
        <f xml:space="preserve"> E541^2*(2*LN(D541)+H$7)*(1/SQRT(C541)-1/SQRT(B541))/(H$10*SQRT(11*111))</f>
        <v>1.0028635802657537</v>
      </c>
      <c r="G541" s="40">
        <f xml:space="preserve"> E541*(2*LN(D541)+H$7)*(1/SQRT(C541)+1/SQRT(B541))/(H$10*SQRT(11*111))</f>
        <v>8.7249337462826752E-3</v>
      </c>
      <c r="I541" s="36"/>
    </row>
    <row r="542" spans="1:9" x14ac:dyDescent="0.2">
      <c r="A542" s="1">
        <v>12.984</v>
      </c>
      <c r="B542" s="15">
        <v>113.33333330000001</v>
      </c>
      <c r="C542" s="15">
        <v>10.44144144</v>
      </c>
      <c r="D542" s="15">
        <v>10.92456994</v>
      </c>
      <c r="E542" s="40">
        <f t="shared" si="112"/>
        <v>215.04143547885619</v>
      </c>
      <c r="F542" s="40">
        <f t="shared" ref="F542:F550" si="117" xml:space="preserve"> E542^2*(2*LN(D542)+H$7)*(1/SQRT(C542)-1/SQRT(B542))/(H$10*SQRT(11*111))</f>
        <v>1.0077161633340719</v>
      </c>
      <c r="G542" s="40">
        <f t="shared" ref="G542:G550" si="118" xml:space="preserve"> E542*(2*LN(D542)+H$7)*(1/SQRT(C542)+1/SQRT(B542))/(H$10*SQRT(11*111))</f>
        <v>8.7707057380265446E-3</v>
      </c>
      <c r="I542" s="36"/>
    </row>
    <row r="543" spans="1:9" x14ac:dyDescent="0.2">
      <c r="A543" s="1">
        <v>13.007999999999999</v>
      </c>
      <c r="B543" s="15">
        <v>112.4414414</v>
      </c>
      <c r="C543" s="15">
        <v>10.378378379999999</v>
      </c>
      <c r="D543" s="15">
        <v>10.93299509</v>
      </c>
      <c r="E543" s="40">
        <f t="shared" si="112"/>
        <v>214.9154801370461</v>
      </c>
      <c r="F543" s="40">
        <f t="shared" si="117"/>
        <v>1.0105385319812772</v>
      </c>
      <c r="G543" s="40">
        <f t="shared" si="118"/>
        <v>8.8058515640162729E-3</v>
      </c>
      <c r="I543" s="36"/>
    </row>
    <row r="544" spans="1:9" x14ac:dyDescent="0.2">
      <c r="A544" s="1">
        <v>13.032</v>
      </c>
      <c r="B544" s="15">
        <v>111.3783784</v>
      </c>
      <c r="C544" s="15">
        <v>10.23423423</v>
      </c>
      <c r="D544" s="15">
        <v>10.92985004</v>
      </c>
      <c r="E544" s="40">
        <f t="shared" si="112"/>
        <v>214.96248953195686</v>
      </c>
      <c r="F544" s="40">
        <f t="shared" si="117"/>
        <v>1.0185611031119768</v>
      </c>
      <c r="G544" s="40">
        <f t="shared" si="118"/>
        <v>8.8605208357998826E-3</v>
      </c>
      <c r="I544" s="36"/>
    </row>
    <row r="545" spans="1:9" x14ac:dyDescent="0.2">
      <c r="A545" s="1">
        <v>13.055999999999999</v>
      </c>
      <c r="B545" s="15">
        <v>110.5765766</v>
      </c>
      <c r="C545" s="15">
        <v>10.10810811</v>
      </c>
      <c r="D545" s="15">
        <v>10.91700501</v>
      </c>
      <c r="E545" s="40">
        <f t="shared" si="112"/>
        <v>215.15459503274406</v>
      </c>
      <c r="F545" s="40">
        <f t="shared" si="117"/>
        <v>1.0257800786623255</v>
      </c>
      <c r="G545" s="40">
        <f t="shared" si="118"/>
        <v>8.8999866553580321E-3</v>
      </c>
      <c r="I545" s="36"/>
    </row>
    <row r="546" spans="1:9" x14ac:dyDescent="0.2">
      <c r="A546" s="1">
        <v>13.08</v>
      </c>
      <c r="B546" s="15">
        <v>109.6486486</v>
      </c>
      <c r="C546" s="15">
        <v>10</v>
      </c>
      <c r="D546" s="15">
        <v>10.91295073</v>
      </c>
      <c r="E546" s="40">
        <f t="shared" si="112"/>
        <v>215.21526576915494</v>
      </c>
      <c r="F546" s="40">
        <f t="shared" si="117"/>
        <v>1.0317428125119317</v>
      </c>
      <c r="G546" s="40">
        <f t="shared" si="118"/>
        <v>8.9422793869922083E-3</v>
      </c>
      <c r="I546" s="36"/>
    </row>
    <row r="547" spans="1:9" x14ac:dyDescent="0.2">
      <c r="A547" s="1">
        <v>13.103999999999999</v>
      </c>
      <c r="B547" s="15">
        <v>108.5675676</v>
      </c>
      <c r="C547" s="15">
        <v>9.8468468470000001</v>
      </c>
      <c r="D547" s="15">
        <v>10.91192904</v>
      </c>
      <c r="E547" s="40">
        <f t="shared" si="112"/>
        <v>215.23055771725626</v>
      </c>
      <c r="F547" s="40">
        <f t="shared" si="117"/>
        <v>1.0409544268077642</v>
      </c>
      <c r="G547" s="40">
        <f t="shared" si="118"/>
        <v>9.0049553058067864E-3</v>
      </c>
      <c r="I547" s="36"/>
    </row>
    <row r="548" spans="1:9" x14ac:dyDescent="0.2">
      <c r="A548" s="1">
        <v>13.128</v>
      </c>
      <c r="B548" s="15">
        <v>107.6756757</v>
      </c>
      <c r="C548" s="15">
        <v>9.801801802</v>
      </c>
      <c r="D548" s="15">
        <v>10.914838980000001</v>
      </c>
      <c r="E548" s="40">
        <f t="shared" si="112"/>
        <v>215.18700666559488</v>
      </c>
      <c r="F548" s="40">
        <f t="shared" si="117"/>
        <v>1.0425820807840354</v>
      </c>
      <c r="G548" s="40">
        <f t="shared" si="118"/>
        <v>9.0318264720664898E-3</v>
      </c>
      <c r="I548" s="36"/>
    </row>
    <row r="549" spans="1:9" x14ac:dyDescent="0.2">
      <c r="A549" s="1">
        <v>13.151999999999999</v>
      </c>
      <c r="B549" s="15">
        <v>106.85585589999999</v>
      </c>
      <c r="C549" s="15">
        <v>9.7387387390000004</v>
      </c>
      <c r="D549" s="15">
        <v>10.92176407</v>
      </c>
      <c r="E549" s="40">
        <f t="shared" si="112"/>
        <v>215.08339981462262</v>
      </c>
      <c r="F549" s="40">
        <f t="shared" si="117"/>
        <v>1.0458324992297867</v>
      </c>
      <c r="G549" s="40">
        <f t="shared" si="118"/>
        <v>9.0679261734389147E-3</v>
      </c>
      <c r="I549" s="36"/>
    </row>
    <row r="550" spans="1:9" x14ac:dyDescent="0.2">
      <c r="A550" s="1">
        <v>13.176</v>
      </c>
      <c r="B550" s="15">
        <v>105.6576577</v>
      </c>
      <c r="C550" s="15">
        <v>9.7387387390000004</v>
      </c>
      <c r="D550" s="15">
        <v>10.924087869999999</v>
      </c>
      <c r="E550" s="40">
        <f t="shared" si="112"/>
        <v>215.04864467738236</v>
      </c>
      <c r="F550" s="40">
        <f t="shared" si="117"/>
        <v>1.0433246899432005</v>
      </c>
      <c r="G550" s="40">
        <f t="shared" si="118"/>
        <v>9.0817127906425363E-3</v>
      </c>
      <c r="I550" s="36"/>
    </row>
    <row r="551" spans="1:9" x14ac:dyDescent="0.2">
      <c r="A551" s="1">
        <v>13.2</v>
      </c>
      <c r="B551" s="15">
        <v>104.9469027</v>
      </c>
      <c r="C551" s="15">
        <v>9.6460176989999997</v>
      </c>
      <c r="D551" s="15">
        <v>10.917145400000001</v>
      </c>
      <c r="E551" s="40">
        <f t="shared" si="112"/>
        <v>215.15249446316753</v>
      </c>
      <c r="F551" s="40">
        <f xml:space="preserve"> E551^2*(2*LN(D551)+H$7)*(1/SQRT(C551)-1/SQRT(B551))/(H$10*SQRT(11*113))</f>
        <v>1.0394982779230859</v>
      </c>
      <c r="G551" s="40">
        <f xml:space="preserve"> E551*(2*LN(D551)+H$7)*(1/SQRT(C551)+1/SQRT(B551))/(H$10*SQRT(11*113))</f>
        <v>9.0355297327875082E-3</v>
      </c>
      <c r="I551" s="36"/>
    </row>
    <row r="552" spans="1:9" x14ac:dyDescent="0.2">
      <c r="A552" s="1">
        <v>13.224</v>
      </c>
      <c r="B552" s="15">
        <v>104.21238940000001</v>
      </c>
      <c r="C552" s="15">
        <v>9.6106194689999995</v>
      </c>
      <c r="D552" s="15">
        <v>10.908130460000001</v>
      </c>
      <c r="E552" s="40">
        <f t="shared" si="112"/>
        <v>215.28742193426541</v>
      </c>
      <c r="F552" s="40">
        <f t="shared" ref="F552:F560" si="119" xml:space="preserve"> E552^2*(2*LN(D552)+H$7)*(1/SQRT(C552)-1/SQRT(B552))/(H$10*SQRT(11*113))</f>
        <v>1.0404570593151075</v>
      </c>
      <c r="G552" s="40">
        <f t="shared" ref="G552:G560" si="120" xml:space="preserve"> E552*(2*LN(D552)+H$7)*(1/SQRT(C552)+1/SQRT(B552))/(H$10*SQRT(11*113))</f>
        <v>9.0483110031513332E-3</v>
      </c>
      <c r="I552" s="36"/>
    </row>
    <row r="553" spans="1:9" x14ac:dyDescent="0.2">
      <c r="A553" s="1">
        <v>13.247999999999999</v>
      </c>
      <c r="B553" s="15">
        <v>103.2743363</v>
      </c>
      <c r="C553" s="15">
        <v>9.4867256639999997</v>
      </c>
      <c r="D553" s="15">
        <v>10.895690719999999</v>
      </c>
      <c r="E553" s="40">
        <f t="shared" si="112"/>
        <v>215.47374993514723</v>
      </c>
      <c r="F553" s="40">
        <f t="shared" si="119"/>
        <v>1.0478497951184096</v>
      </c>
      <c r="G553" s="40">
        <f t="shared" si="120"/>
        <v>9.0927644768143741E-3</v>
      </c>
      <c r="I553" s="36"/>
    </row>
    <row r="554" spans="1:9" x14ac:dyDescent="0.2">
      <c r="A554" s="1">
        <v>13.272</v>
      </c>
      <c r="B554" s="15">
        <v>102.34513269999999</v>
      </c>
      <c r="C554" s="15">
        <v>9.3805309730000008</v>
      </c>
      <c r="D554" s="15">
        <v>10.88467973</v>
      </c>
      <c r="E554" s="40">
        <f t="shared" si="112"/>
        <v>215.63881354517537</v>
      </c>
      <c r="F554" s="40">
        <f t="shared" si="119"/>
        <v>1.0540208050714692</v>
      </c>
      <c r="G554" s="40">
        <f t="shared" si="120"/>
        <v>9.1325512311191039E-3</v>
      </c>
      <c r="I554" s="36"/>
    </row>
    <row r="555" spans="1:9" x14ac:dyDescent="0.2">
      <c r="A555" s="1">
        <v>13.295999999999999</v>
      </c>
      <c r="B555" s="15">
        <v>101.2654867</v>
      </c>
      <c r="C555" s="15">
        <v>9.2831858409999999</v>
      </c>
      <c r="D555" s="15">
        <v>10.87046097</v>
      </c>
      <c r="E555" s="40">
        <f t="shared" si="112"/>
        <v>215.85215232960897</v>
      </c>
      <c r="F555" s="40">
        <f t="shared" si="119"/>
        <v>1.0591584527277873</v>
      </c>
      <c r="G555" s="40">
        <f t="shared" si="120"/>
        <v>9.1685263944486298E-3</v>
      </c>
      <c r="I555" s="36"/>
    </row>
    <row r="556" spans="1:9" x14ac:dyDescent="0.2">
      <c r="A556" s="1">
        <v>13.32</v>
      </c>
      <c r="B556" s="15">
        <v>100.3628319</v>
      </c>
      <c r="C556" s="15">
        <v>9.238938053</v>
      </c>
      <c r="D556" s="15">
        <v>10.86768041</v>
      </c>
      <c r="E556" s="40">
        <f t="shared" si="112"/>
        <v>215.89389664735759</v>
      </c>
      <c r="F556" s="40">
        <f t="shared" si="119"/>
        <v>1.0606615934879104</v>
      </c>
      <c r="G556" s="40">
        <f t="shared" si="120"/>
        <v>9.1925656109043026E-3</v>
      </c>
      <c r="I556" s="36"/>
    </row>
    <row r="557" spans="1:9" x14ac:dyDescent="0.2">
      <c r="A557" s="1">
        <v>13.343999999999999</v>
      </c>
      <c r="B557" s="15">
        <v>99.522123890000003</v>
      </c>
      <c r="C557" s="15">
        <v>9.159292035</v>
      </c>
      <c r="D557" s="15">
        <v>10.860981860000001</v>
      </c>
      <c r="E557" s="40">
        <f t="shared" si="112"/>
        <v>215.99449449625632</v>
      </c>
      <c r="F557" s="40">
        <f t="shared" si="119"/>
        <v>1.0651580105910152</v>
      </c>
      <c r="G557" s="40">
        <f t="shared" si="120"/>
        <v>9.2264770072875962E-3</v>
      </c>
      <c r="I557" s="36"/>
    </row>
    <row r="558" spans="1:9" x14ac:dyDescent="0.2">
      <c r="A558" s="1">
        <v>13.368</v>
      </c>
      <c r="B558" s="15">
        <v>98.769911500000006</v>
      </c>
      <c r="C558" s="15">
        <v>9.0707964600000004</v>
      </c>
      <c r="D558" s="15">
        <v>10.85527239</v>
      </c>
      <c r="E558" s="40">
        <f t="shared" si="112"/>
        <v>216.08027530783397</v>
      </c>
      <c r="F558" s="40">
        <f t="shared" si="119"/>
        <v>1.0706949605472393</v>
      </c>
      <c r="G558" s="40">
        <f t="shared" si="120"/>
        <v>9.2641906283188694E-3</v>
      </c>
      <c r="I558" s="36"/>
    </row>
    <row r="559" spans="1:9" x14ac:dyDescent="0.2">
      <c r="A559" s="1">
        <v>13.391999999999999</v>
      </c>
      <c r="B559" s="15">
        <v>97.68141593</v>
      </c>
      <c r="C559" s="15">
        <v>8.9911504420000004</v>
      </c>
      <c r="D559" s="15">
        <v>10.84697974</v>
      </c>
      <c r="E559" s="40">
        <f t="shared" si="112"/>
        <v>216.20492678466013</v>
      </c>
      <c r="F559" s="40">
        <f t="shared" si="119"/>
        <v>1.0746899490455559</v>
      </c>
      <c r="G559" s="40">
        <f t="shared" si="120"/>
        <v>9.3004196789134384E-3</v>
      </c>
      <c r="I559" s="36"/>
    </row>
    <row r="560" spans="1:9" x14ac:dyDescent="0.2">
      <c r="A560" s="1">
        <v>13.416</v>
      </c>
      <c r="B560" s="15">
        <v>96.672566369999998</v>
      </c>
      <c r="C560" s="15">
        <v>8.9380530969999992</v>
      </c>
      <c r="D560" s="15">
        <v>10.83633753</v>
      </c>
      <c r="E560" s="40">
        <f t="shared" si="112"/>
        <v>216.36499991105396</v>
      </c>
      <c r="F560" s="40">
        <f t="shared" si="119"/>
        <v>1.07655835389118</v>
      </c>
      <c r="G560" s="40">
        <f t="shared" si="120"/>
        <v>9.3235952256175026E-3</v>
      </c>
      <c r="I560" s="36"/>
    </row>
    <row r="561" spans="1:9" x14ac:dyDescent="0.2">
      <c r="A561" s="1">
        <v>13.44</v>
      </c>
      <c r="B561" s="15">
        <v>95.956521739999999</v>
      </c>
      <c r="C561" s="15">
        <v>8.8695652169999999</v>
      </c>
      <c r="D561" s="15">
        <v>10.81998974</v>
      </c>
      <c r="E561" s="40">
        <f t="shared" si="112"/>
        <v>216.61111943566814</v>
      </c>
      <c r="F561" s="40">
        <f xml:space="preserve"> E561^2*(2*LN(D561)+H$7)*(1/SQRT(C561)-1/SQRT(B561))/(H$10*SQRT(11*115))</f>
        <v>1.0709038839816045</v>
      </c>
      <c r="G561" s="40">
        <f xml:space="preserve"> E561*(2*LN(D561)+H$7)*(1/SQRT(C561)+1/SQRT(B561))/(H$10*SQRT(11*115))</f>
        <v>9.2632870051822091E-3</v>
      </c>
      <c r="I561" s="36"/>
    </row>
    <row r="562" spans="1:9" x14ac:dyDescent="0.2">
      <c r="A562" s="1">
        <v>13.464</v>
      </c>
      <c r="B562" s="15">
        <v>95</v>
      </c>
      <c r="C562" s="15">
        <v>8.7913043480000006</v>
      </c>
      <c r="D562" s="15">
        <v>10.809854</v>
      </c>
      <c r="E562" s="40">
        <f t="shared" si="112"/>
        <v>216.76385246799646</v>
      </c>
      <c r="F562" s="40">
        <f t="shared" ref="F562:F570" si="121" xml:space="preserve"> E562^2*(2*LN(D562)+H$7)*(1/SQRT(C562)-1/SQRT(B562))/(H$10*SQRT(11*115))</f>
        <v>1.0751180917506598</v>
      </c>
      <c r="G562" s="40">
        <f t="shared" ref="G562:G570" si="122" xml:space="preserve"> E562*(2*LN(D562)+H$7)*(1/SQRT(C562)+1/SQRT(B562))/(H$10*SQRT(11*115))</f>
        <v>9.2967866689168017E-3</v>
      </c>
      <c r="I562" s="36"/>
    </row>
    <row r="563" spans="1:9" x14ac:dyDescent="0.2">
      <c r="A563" s="1">
        <v>13.488</v>
      </c>
      <c r="B563" s="15">
        <v>94.026086960000001</v>
      </c>
      <c r="C563" s="15">
        <v>8.7217391299999996</v>
      </c>
      <c r="D563" s="15">
        <v>10.80538853</v>
      </c>
      <c r="E563" s="40">
        <f t="shared" si="112"/>
        <v>216.83117475811406</v>
      </c>
      <c r="F563" s="40">
        <f t="shared" si="121"/>
        <v>1.0787189938334241</v>
      </c>
      <c r="G563" s="40">
        <f t="shared" si="122"/>
        <v>9.3324144334053748E-3</v>
      </c>
      <c r="I563" s="36"/>
    </row>
    <row r="564" spans="1:9" x14ac:dyDescent="0.2">
      <c r="A564" s="1">
        <v>13.512</v>
      </c>
      <c r="B564" s="15">
        <v>93.4</v>
      </c>
      <c r="C564" s="15">
        <v>8.6521739130000004</v>
      </c>
      <c r="D564" s="15">
        <v>10.79074037</v>
      </c>
      <c r="E564" s="40">
        <f t="shared" si="112"/>
        <v>217.05215519101637</v>
      </c>
      <c r="F564" s="40">
        <f t="shared" si="121"/>
        <v>1.0829566618850652</v>
      </c>
      <c r="G564" s="40">
        <f t="shared" si="122"/>
        <v>9.355370215445297E-3</v>
      </c>
      <c r="I564" s="36"/>
    </row>
    <row r="565" spans="1:9" x14ac:dyDescent="0.2">
      <c r="A565" s="1">
        <v>13.536</v>
      </c>
      <c r="B565" s="15">
        <v>92.634782610000002</v>
      </c>
      <c r="C565" s="15">
        <v>8.5826086959999994</v>
      </c>
      <c r="D565" s="15">
        <v>10.78446486</v>
      </c>
      <c r="E565" s="40">
        <f t="shared" si="112"/>
        <v>217.14689312128058</v>
      </c>
      <c r="F565" s="40">
        <f t="shared" si="121"/>
        <v>1.0871229196421832</v>
      </c>
      <c r="G565" s="40">
        <f t="shared" si="122"/>
        <v>9.3877488892313791E-3</v>
      </c>
      <c r="I565" s="36"/>
    </row>
    <row r="566" spans="1:9" x14ac:dyDescent="0.2">
      <c r="A566" s="1">
        <v>13.56</v>
      </c>
      <c r="B566" s="15">
        <v>91.8</v>
      </c>
      <c r="C566" s="15">
        <v>8.5565217390000008</v>
      </c>
      <c r="D566" s="15">
        <v>10.783196240000001</v>
      </c>
      <c r="E566" s="40">
        <f t="shared" si="112"/>
        <v>217.16604959904393</v>
      </c>
      <c r="F566" s="40">
        <f t="shared" si="121"/>
        <v>1.0873094321084098</v>
      </c>
      <c r="G566" s="40">
        <f t="shared" si="122"/>
        <v>9.4075078474701625E-3</v>
      </c>
      <c r="I566" s="36"/>
    </row>
    <row r="567" spans="1:9" x14ac:dyDescent="0.2">
      <c r="A567" s="1">
        <v>13.584</v>
      </c>
      <c r="B567" s="15">
        <v>91.434782609999999</v>
      </c>
      <c r="C567" s="15">
        <v>8.5043478260000001</v>
      </c>
      <c r="D567" s="15">
        <v>10.784869840000001</v>
      </c>
      <c r="E567" s="40">
        <f t="shared" si="112"/>
        <v>217.1407781633738</v>
      </c>
      <c r="F567" s="40">
        <f t="shared" si="121"/>
        <v>1.0911974926275194</v>
      </c>
      <c r="G567" s="40">
        <f t="shared" si="122"/>
        <v>9.435482294316554E-3</v>
      </c>
      <c r="I567" s="36"/>
    </row>
    <row r="568" spans="1:9" x14ac:dyDescent="0.2">
      <c r="A568" s="1">
        <v>13.608000000000001</v>
      </c>
      <c r="B568" s="15">
        <v>90.765217390000004</v>
      </c>
      <c r="C568" s="15">
        <v>8.3913043480000002</v>
      </c>
      <c r="D568" s="15">
        <v>10.79080166</v>
      </c>
      <c r="E568" s="40">
        <f t="shared" si="112"/>
        <v>217.05123012525934</v>
      </c>
      <c r="F568" s="40">
        <f t="shared" si="121"/>
        <v>1.1001438467270972</v>
      </c>
      <c r="G568" s="40">
        <f t="shared" si="122"/>
        <v>9.4975180831497735E-3</v>
      </c>
      <c r="I568" s="36"/>
    </row>
    <row r="569" spans="1:9" x14ac:dyDescent="0.2">
      <c r="A569" s="1">
        <v>13.632</v>
      </c>
      <c r="B569" s="15">
        <v>89.739130430000003</v>
      </c>
      <c r="C569" s="15">
        <v>8.3652173909999998</v>
      </c>
      <c r="D569" s="15">
        <v>10.79702711</v>
      </c>
      <c r="E569" s="40">
        <f t="shared" si="112"/>
        <v>216.95728756615435</v>
      </c>
      <c r="F569" s="40">
        <f t="shared" si="121"/>
        <v>1.1000426219757016</v>
      </c>
      <c r="G569" s="40">
        <f t="shared" si="122"/>
        <v>9.5271361438902819E-3</v>
      </c>
      <c r="I569" s="36"/>
    </row>
    <row r="570" spans="1:9" x14ac:dyDescent="0.2">
      <c r="A570" s="1">
        <v>13.656000000000001</v>
      </c>
      <c r="B570" s="15">
        <v>88.895652170000005</v>
      </c>
      <c r="C570" s="15">
        <v>8.2347826089999998</v>
      </c>
      <c r="D570" s="15">
        <v>10.7971691</v>
      </c>
      <c r="E570" s="40">
        <f t="shared" si="112"/>
        <v>216.95514538216148</v>
      </c>
      <c r="F570" s="40">
        <f t="shared" si="121"/>
        <v>1.110250131259966</v>
      </c>
      <c r="G570" s="40">
        <f t="shared" si="122"/>
        <v>9.5953897422827207E-3</v>
      </c>
      <c r="I570" s="36"/>
    </row>
    <row r="571" spans="1:9" x14ac:dyDescent="0.2">
      <c r="A571" s="1">
        <v>13.68</v>
      </c>
      <c r="B571" s="15">
        <v>88.07692308</v>
      </c>
      <c r="C571" s="15">
        <v>8.153846154</v>
      </c>
      <c r="D571" s="15">
        <v>10.793157519999999</v>
      </c>
      <c r="E571" s="40">
        <f t="shared" si="112"/>
        <v>217.01567539703578</v>
      </c>
      <c r="F571" s="40">
        <f xml:space="preserve"> E571^2*(2*LN(D571)+H$7)*(1/SQRT(C571)-1/SQRT(B571))/(H$10*SQRT(11*117))</f>
        <v>1.1062067117242715</v>
      </c>
      <c r="G571" s="40">
        <f xml:space="preserve"> E571*(2*LN(D571)+H$7)*(1/SQRT(C571)+1/SQRT(B571))/(H$10*SQRT(11*117))</f>
        <v>9.555775982376483E-3</v>
      </c>
      <c r="I571" s="36"/>
    </row>
    <row r="572" spans="1:9" x14ac:dyDescent="0.2">
      <c r="A572" s="1">
        <v>13.704000000000001</v>
      </c>
      <c r="B572" s="15">
        <v>87.529914529999999</v>
      </c>
      <c r="C572" s="15">
        <v>8.076923077</v>
      </c>
      <c r="D572" s="15">
        <v>10.80102325</v>
      </c>
      <c r="E572" s="40">
        <f t="shared" si="112"/>
        <v>216.89700613627457</v>
      </c>
      <c r="F572" s="40">
        <f t="shared" ref="F572:F580" si="123" xml:space="preserve"> E572^2*(2*LN(D572)+H$7)*(1/SQRT(C572)-1/SQRT(B572))/(H$10*SQRT(11*117))</f>
        <v>1.1124744293098465</v>
      </c>
      <c r="G572" s="40">
        <f t="shared" ref="G572:G580" si="124" xml:space="preserve"> E572*(2*LN(D572)+H$7)*(1/SQRT(C572)+1/SQRT(B572))/(H$10*SQRT(11*117))</f>
        <v>9.6047181200918982E-3</v>
      </c>
      <c r="I572" s="36"/>
    </row>
    <row r="573" spans="1:9" x14ac:dyDescent="0.2">
      <c r="A573" s="1">
        <v>13.728</v>
      </c>
      <c r="B573" s="15">
        <v>86.692307690000007</v>
      </c>
      <c r="C573" s="15">
        <v>7.9743589740000003</v>
      </c>
      <c r="D573" s="15">
        <v>10.80679844</v>
      </c>
      <c r="E573" s="40">
        <f t="shared" si="112"/>
        <v>216.80991649291198</v>
      </c>
      <c r="F573" s="40">
        <f t="shared" si="123"/>
        <v>1.1205414942139877</v>
      </c>
      <c r="G573" s="40">
        <f t="shared" si="124"/>
        <v>9.6680190632076855E-3</v>
      </c>
      <c r="I573" s="36"/>
    </row>
    <row r="574" spans="1:9" x14ac:dyDescent="0.2">
      <c r="A574" s="1">
        <v>13.752000000000001</v>
      </c>
      <c r="B574" s="15">
        <v>86.051282049999998</v>
      </c>
      <c r="C574" s="15">
        <v>7.9316239319999999</v>
      </c>
      <c r="D574" s="15">
        <v>10.807036269999999</v>
      </c>
      <c r="E574" s="40">
        <f t="shared" si="112"/>
        <v>216.80633075157488</v>
      </c>
      <c r="F574" s="40">
        <f t="shared" si="123"/>
        <v>1.1230616904499311</v>
      </c>
      <c r="G574" s="40">
        <f t="shared" si="124"/>
        <v>9.6965592572411073E-3</v>
      </c>
      <c r="I574" s="36"/>
    </row>
    <row r="575" spans="1:9" x14ac:dyDescent="0.2">
      <c r="A575" s="1">
        <v>13.776</v>
      </c>
      <c r="B575" s="15">
        <v>85.264957260000003</v>
      </c>
      <c r="C575" s="15">
        <v>7.8974358970000003</v>
      </c>
      <c r="D575" s="15">
        <v>10.81655857</v>
      </c>
      <c r="E575" s="40">
        <f t="shared" si="112"/>
        <v>216.662811181748</v>
      </c>
      <c r="F575" s="40">
        <f t="shared" si="123"/>
        <v>1.124563068205189</v>
      </c>
      <c r="G575" s="40">
        <f t="shared" si="124"/>
        <v>9.7317819800343264E-3</v>
      </c>
      <c r="I575" s="36"/>
    </row>
    <row r="576" spans="1:9" x14ac:dyDescent="0.2">
      <c r="A576" s="1">
        <v>13.8</v>
      </c>
      <c r="B576" s="15">
        <v>84.61538462</v>
      </c>
      <c r="C576" s="15">
        <v>7.8717948719999997</v>
      </c>
      <c r="D576" s="15">
        <v>10.82906015</v>
      </c>
      <c r="E576" s="40">
        <f t="shared" si="112"/>
        <v>216.47452859844265</v>
      </c>
      <c r="F576" s="40">
        <f t="shared" si="123"/>
        <v>1.1256532061630684</v>
      </c>
      <c r="G576" s="40">
        <f t="shared" si="124"/>
        <v>9.764091546431989E-3</v>
      </c>
      <c r="I576" s="36"/>
    </row>
    <row r="577" spans="1:9" x14ac:dyDescent="0.2">
      <c r="A577" s="1">
        <v>13.824</v>
      </c>
      <c r="B577" s="15">
        <v>84.025641030000003</v>
      </c>
      <c r="C577" s="15">
        <v>7.769230769</v>
      </c>
      <c r="D577" s="15">
        <v>10.83670721</v>
      </c>
      <c r="E577" s="40">
        <f t="shared" si="112"/>
        <v>216.35943747082572</v>
      </c>
      <c r="F577" s="40">
        <f t="shared" si="123"/>
        <v>1.1347870371633084</v>
      </c>
      <c r="G577" s="40">
        <f t="shared" si="124"/>
        <v>9.8283417043975984E-3</v>
      </c>
      <c r="I577" s="36"/>
    </row>
    <row r="578" spans="1:9" x14ac:dyDescent="0.2">
      <c r="A578" s="1">
        <v>13.848000000000001</v>
      </c>
      <c r="B578" s="15">
        <v>83.470085470000001</v>
      </c>
      <c r="C578" s="15">
        <v>7.7179487179999997</v>
      </c>
      <c r="D578" s="15">
        <v>10.845918040000001</v>
      </c>
      <c r="E578" s="40">
        <f t="shared" si="112"/>
        <v>216.22089093041831</v>
      </c>
      <c r="F578" s="40">
        <f t="shared" si="123"/>
        <v>1.1387965675073255</v>
      </c>
      <c r="G578" s="40">
        <f t="shared" si="124"/>
        <v>9.8694248500636149E-3</v>
      </c>
      <c r="I578" s="36"/>
    </row>
    <row r="579" spans="1:9" x14ac:dyDescent="0.2">
      <c r="A579" s="1">
        <v>13.872</v>
      </c>
      <c r="B579" s="15">
        <v>82.85470085</v>
      </c>
      <c r="C579" s="15">
        <v>7.6581196580000004</v>
      </c>
      <c r="D579" s="15">
        <v>10.852275240000001</v>
      </c>
      <c r="E579" s="40">
        <f t="shared" ref="E579:E630" si="125" xml:space="preserve"> H$10/((LN(D579))^2+H$7*LN(D579)+H$4)</f>
        <v>216.12531893509208</v>
      </c>
      <c r="F579" s="40">
        <f t="shared" si="123"/>
        <v>1.1435016831840663</v>
      </c>
      <c r="G579" s="40">
        <f t="shared" si="124"/>
        <v>9.9133144699988362E-3</v>
      </c>
      <c r="I579" s="36"/>
    </row>
    <row r="580" spans="1:9" x14ac:dyDescent="0.2">
      <c r="A580" s="1">
        <v>13.896000000000001</v>
      </c>
      <c r="B580" s="15">
        <v>82.307692309999993</v>
      </c>
      <c r="C580" s="15">
        <v>7.5982905980000002</v>
      </c>
      <c r="D580" s="15">
        <v>10.875829550000001</v>
      </c>
      <c r="E580" s="40">
        <f t="shared" si="125"/>
        <v>215.77157711221219</v>
      </c>
      <c r="F580" s="40">
        <f t="shared" si="123"/>
        <v>1.1489159935776196</v>
      </c>
      <c r="G580" s="40">
        <f t="shared" si="124"/>
        <v>9.9725092184188326E-3</v>
      </c>
      <c r="I580" s="36"/>
    </row>
    <row r="581" spans="1:9" x14ac:dyDescent="0.2">
      <c r="A581" s="1">
        <v>13.92</v>
      </c>
      <c r="B581" s="15">
        <v>81.857142859999996</v>
      </c>
      <c r="C581" s="15">
        <v>7.4873949580000003</v>
      </c>
      <c r="D581" s="15">
        <v>10.916589650000001</v>
      </c>
      <c r="E581" s="40">
        <f t="shared" si="125"/>
        <v>215.16080993260181</v>
      </c>
      <c r="F581" s="40">
        <f xml:space="preserve"> E581^2*(2*LN(D581)+H$7)*(1/SQRT(C581)-1/SQRT(B581))/(H$10*SQRT(11*119))</f>
        <v>1.1509333079035204</v>
      </c>
      <c r="G581" s="40">
        <f xml:space="preserve"> E581*(2*LN(D581)+H$7)*(1/SQRT(C581)+1/SQRT(B581))/(H$10*SQRT(11*119))</f>
        <v>9.9876131867496568E-3</v>
      </c>
      <c r="I581" s="36"/>
    </row>
    <row r="582" spans="1:9" x14ac:dyDescent="0.2">
      <c r="A582" s="1">
        <v>13.944000000000001</v>
      </c>
      <c r="B582" s="15">
        <v>81.050420169999995</v>
      </c>
      <c r="C582" s="15">
        <v>7.4453781509999999</v>
      </c>
      <c r="D582" s="15">
        <v>10.961760099999999</v>
      </c>
      <c r="E582" s="40">
        <f t="shared" si="125"/>
        <v>214.48601841245113</v>
      </c>
      <c r="F582" s="40">
        <f t="shared" ref="F582:F590" si="126" xml:space="preserve"> E582^2*(2*LN(D582)+H$7)*(1/SQRT(C582)-1/SQRT(B582))/(H$10*SQRT(11*119))</f>
        <v>1.1541331022275743</v>
      </c>
      <c r="G582" s="40">
        <f t="shared" ref="G582:G590" si="127" xml:space="preserve"> E582*(2*LN(D582)+H$7)*(1/SQRT(C582)+1/SQRT(B582))/(H$10*SQRT(11*119))</f>
        <v>1.0061221552135662E-2</v>
      </c>
      <c r="I582" s="36"/>
    </row>
    <row r="583" spans="1:9" x14ac:dyDescent="0.2">
      <c r="A583" s="1">
        <v>13.968</v>
      </c>
      <c r="B583" s="15">
        <v>80.521008399999999</v>
      </c>
      <c r="C583" s="15">
        <v>7.361344538</v>
      </c>
      <c r="D583" s="15">
        <v>11.00651661</v>
      </c>
      <c r="E583" s="40">
        <f t="shared" si="125"/>
        <v>213.81958300391503</v>
      </c>
      <c r="F583" s="40">
        <f t="shared" si="126"/>
        <v>1.1628465400900339</v>
      </c>
      <c r="G583" s="40">
        <f t="shared" si="127"/>
        <v>1.0152531795304518E-2</v>
      </c>
      <c r="I583" s="36"/>
    </row>
    <row r="584" spans="1:9" x14ac:dyDescent="0.2">
      <c r="A584" s="1">
        <v>13.992000000000001</v>
      </c>
      <c r="B584" s="15">
        <v>79.899159659999995</v>
      </c>
      <c r="C584" s="15">
        <v>7.3025210080000003</v>
      </c>
      <c r="D584" s="15">
        <v>11.056923619999999</v>
      </c>
      <c r="E584" s="40">
        <f t="shared" si="125"/>
        <v>213.07164079177539</v>
      </c>
      <c r="F584" s="40">
        <f t="shared" si="126"/>
        <v>1.1685410834664427</v>
      </c>
      <c r="G584" s="40">
        <f t="shared" si="127"/>
        <v>1.0237141889067283E-2</v>
      </c>
      <c r="I584" s="36"/>
    </row>
    <row r="585" spans="1:9" x14ac:dyDescent="0.2">
      <c r="A585" s="1">
        <v>14.016</v>
      </c>
      <c r="B585" s="15">
        <v>79.344537819999999</v>
      </c>
      <c r="C585" s="15">
        <v>7.1428571429999996</v>
      </c>
      <c r="D585" s="15">
        <v>11.10092923</v>
      </c>
      <c r="E585" s="40">
        <f t="shared" si="125"/>
        <v>212.4209951835434</v>
      </c>
      <c r="F585" s="40">
        <f t="shared" si="126"/>
        <v>1.1861430337694758</v>
      </c>
      <c r="G585" s="40">
        <f t="shared" si="127"/>
        <v>1.0371032618246342E-2</v>
      </c>
      <c r="I585" s="36"/>
    </row>
    <row r="586" spans="1:9" x14ac:dyDescent="0.2">
      <c r="A586" s="1">
        <v>14.04</v>
      </c>
      <c r="B586" s="15">
        <v>78.714285709999999</v>
      </c>
      <c r="C586" s="15">
        <v>7</v>
      </c>
      <c r="D586" s="15">
        <v>11.146469</v>
      </c>
      <c r="E586" s="40">
        <f t="shared" si="125"/>
        <v>211.7499675721092</v>
      </c>
      <c r="F586" s="40">
        <f t="shared" si="126"/>
        <v>1.2020169143953552</v>
      </c>
      <c r="G586" s="40">
        <f t="shared" si="127"/>
        <v>1.0500863807100913E-2</v>
      </c>
      <c r="I586" s="36"/>
    </row>
    <row r="587" spans="1:9" x14ac:dyDescent="0.2">
      <c r="A587" s="1">
        <v>14.064</v>
      </c>
      <c r="B587" s="15">
        <v>77.966386549999996</v>
      </c>
      <c r="C587" s="15">
        <v>6.9327731090000002</v>
      </c>
      <c r="D587" s="15">
        <v>11.184340479999999</v>
      </c>
      <c r="E587" s="40">
        <f t="shared" si="125"/>
        <v>211.19373616967349</v>
      </c>
      <c r="F587" s="40">
        <f t="shared" si="126"/>
        <v>1.2083762054147504</v>
      </c>
      <c r="G587" s="40">
        <f t="shared" si="127"/>
        <v>1.0583863608494117E-2</v>
      </c>
      <c r="I587" s="36"/>
    </row>
    <row r="588" spans="1:9" x14ac:dyDescent="0.2">
      <c r="A588" s="1">
        <v>14.087999999999999</v>
      </c>
      <c r="B588" s="15">
        <v>77.252100839999997</v>
      </c>
      <c r="C588" s="15">
        <v>6.8319327730000001</v>
      </c>
      <c r="D588" s="15">
        <v>11.21751652</v>
      </c>
      <c r="E588" s="40">
        <f t="shared" si="125"/>
        <v>210.70782842661603</v>
      </c>
      <c r="F588" s="40">
        <f t="shared" si="126"/>
        <v>1.219077601737353</v>
      </c>
      <c r="G588" s="40">
        <f t="shared" si="127"/>
        <v>1.0683180332489819E-2</v>
      </c>
      <c r="I588" s="36"/>
    </row>
    <row r="589" spans="1:9" x14ac:dyDescent="0.2">
      <c r="A589" s="1">
        <v>14.112</v>
      </c>
      <c r="B589" s="15">
        <v>76.529411760000002</v>
      </c>
      <c r="C589" s="15">
        <v>6.731092437</v>
      </c>
      <c r="D589" s="15">
        <v>11.2397223</v>
      </c>
      <c r="E589" s="40">
        <f t="shared" si="125"/>
        <v>210.3833101393468</v>
      </c>
      <c r="F589" s="40">
        <f t="shared" si="126"/>
        <v>1.2298459979899394</v>
      </c>
      <c r="G589" s="40">
        <f t="shared" si="127"/>
        <v>1.077495396597955E-2</v>
      </c>
      <c r="I589" s="36"/>
    </row>
    <row r="590" spans="1:9" x14ac:dyDescent="0.2">
      <c r="A590" s="1">
        <v>14.135999999999999</v>
      </c>
      <c r="B590" s="15">
        <v>75.798319329999998</v>
      </c>
      <c r="C590" s="15">
        <v>6.7058823529999998</v>
      </c>
      <c r="D590" s="15">
        <v>11.26520813</v>
      </c>
      <c r="E590" s="40">
        <f t="shared" si="125"/>
        <v>210.01156829120035</v>
      </c>
      <c r="F590" s="40">
        <f t="shared" si="126"/>
        <v>1.230897573494721</v>
      </c>
      <c r="G590" s="40">
        <f t="shared" si="127"/>
        <v>1.0823850386032377E-2</v>
      </c>
      <c r="I590" s="36"/>
    </row>
    <row r="591" spans="1:9" x14ac:dyDescent="0.2">
      <c r="A591" s="1">
        <v>14.16</v>
      </c>
      <c r="B591" s="15">
        <v>75.305785119999996</v>
      </c>
      <c r="C591" s="15">
        <v>6.6446280990000002</v>
      </c>
      <c r="D591" s="15">
        <v>11.282182629999999</v>
      </c>
      <c r="E591" s="40">
        <f t="shared" si="125"/>
        <v>209.764398611584</v>
      </c>
      <c r="F591" s="40">
        <f xml:space="preserve"> E591^2*(2*LN(D591)+H$7)*(1/SQRT(C591)-1/SQRT(B591))/(H$10*SQRT(11*121))</f>
        <v>1.227145332201699</v>
      </c>
      <c r="G591" s="40">
        <f xml:space="preserve"> E591*(2*LN(D591)+H$7)*(1/SQRT(C591)+1/SQRT(B591))/(H$10*SQRT(11*121))</f>
        <v>1.0794214295777507E-2</v>
      </c>
      <c r="I591" s="36"/>
    </row>
    <row r="592" spans="1:9" x14ac:dyDescent="0.2">
      <c r="A592" s="1">
        <v>14.183999999999999</v>
      </c>
      <c r="B592" s="15">
        <v>74.661157020000005</v>
      </c>
      <c r="C592" s="15">
        <v>6.5785123969999999</v>
      </c>
      <c r="D592" s="15">
        <v>11.290301639999999</v>
      </c>
      <c r="E592" s="40">
        <f t="shared" si="125"/>
        <v>209.64629613372625</v>
      </c>
      <c r="F592" s="40">
        <f t="shared" ref="F592:F600" si="128" xml:space="preserve"> E592^2*(2*LN(D592)+H$7)*(1/SQRT(C592)-1/SQRT(B592))/(H$10*SQRT(11*121))</f>
        <v>1.2337347609154437</v>
      </c>
      <c r="G592" s="40">
        <f t="shared" ref="G592:G600" si="129" xml:space="preserve"> E592*(2*LN(D592)+H$7)*(1/SQRT(C592)+1/SQRT(B592))/(H$10*SQRT(11*121))</f>
        <v>1.085332942880814E-2</v>
      </c>
      <c r="I592" s="36"/>
    </row>
    <row r="593" spans="1:9" x14ac:dyDescent="0.2">
      <c r="A593" s="1">
        <v>14.208</v>
      </c>
      <c r="B593" s="15">
        <v>74.107438020000004</v>
      </c>
      <c r="C593" s="15">
        <v>6.5867768599999996</v>
      </c>
      <c r="D593" s="15">
        <v>11.30076077</v>
      </c>
      <c r="E593" s="40">
        <f t="shared" si="125"/>
        <v>209.49426837368</v>
      </c>
      <c r="F593" s="40">
        <f t="shared" si="128"/>
        <v>1.2307812779667799</v>
      </c>
      <c r="G593" s="40">
        <f t="shared" si="129"/>
        <v>1.0866011855577788E-2</v>
      </c>
      <c r="I593" s="36"/>
    </row>
    <row r="594" spans="1:9" x14ac:dyDescent="0.2">
      <c r="A594" s="1">
        <v>14.231999999999999</v>
      </c>
      <c r="B594" s="15">
        <v>73.380165289999994</v>
      </c>
      <c r="C594" s="15">
        <v>6.5619834709999996</v>
      </c>
      <c r="D594" s="15">
        <v>11.30419989</v>
      </c>
      <c r="E594" s="40">
        <f t="shared" si="125"/>
        <v>209.44430770044741</v>
      </c>
      <c r="F594" s="40">
        <f t="shared" si="128"/>
        <v>1.2315351855051146</v>
      </c>
      <c r="G594" s="40">
        <f t="shared" si="129"/>
        <v>1.0896997574916998E-2</v>
      </c>
      <c r="I594" s="36"/>
    </row>
    <row r="595" spans="1:9" x14ac:dyDescent="0.2">
      <c r="A595" s="1">
        <v>14.256</v>
      </c>
      <c r="B595" s="15">
        <v>72.80165289</v>
      </c>
      <c r="C595" s="15">
        <v>6.4876033059999996</v>
      </c>
      <c r="D595" s="15">
        <v>11.298268200000001</v>
      </c>
      <c r="E595" s="40">
        <f t="shared" si="125"/>
        <v>209.53048713130809</v>
      </c>
      <c r="F595" s="40">
        <f t="shared" si="128"/>
        <v>1.2394448119091372</v>
      </c>
      <c r="G595" s="40">
        <f t="shared" si="129"/>
        <v>1.0949948319321307E-2</v>
      </c>
      <c r="I595" s="36"/>
    </row>
    <row r="596" spans="1:9" x14ac:dyDescent="0.2">
      <c r="A596" s="1">
        <v>14.28</v>
      </c>
      <c r="B596" s="15">
        <v>72.157024789999994</v>
      </c>
      <c r="C596" s="15">
        <v>6.3884297520000004</v>
      </c>
      <c r="D596" s="15">
        <v>11.2999546</v>
      </c>
      <c r="E596" s="40">
        <f t="shared" si="125"/>
        <v>209.50598177199714</v>
      </c>
      <c r="F596" s="40">
        <f t="shared" si="128"/>
        <v>1.2507702307543804</v>
      </c>
      <c r="G596" s="40">
        <f t="shared" si="129"/>
        <v>1.1027786676731084E-2</v>
      </c>
      <c r="I596" s="36"/>
    </row>
    <row r="597" spans="1:9" x14ac:dyDescent="0.2">
      <c r="A597" s="1">
        <v>14.304</v>
      </c>
      <c r="B597" s="15">
        <v>71.471074380000005</v>
      </c>
      <c r="C597" s="15">
        <v>6.3057851239999998</v>
      </c>
      <c r="D597" s="15">
        <v>11.29926405</v>
      </c>
      <c r="E597" s="40">
        <f t="shared" si="125"/>
        <v>209.5160158611022</v>
      </c>
      <c r="F597" s="40">
        <f t="shared" si="128"/>
        <v>1.2598582041804718</v>
      </c>
      <c r="G597" s="40">
        <f t="shared" si="129"/>
        <v>1.1094822315158787E-2</v>
      </c>
      <c r="I597" s="36"/>
    </row>
    <row r="598" spans="1:9" x14ac:dyDescent="0.2">
      <c r="A598" s="1">
        <v>14.327999999999999</v>
      </c>
      <c r="B598" s="15">
        <v>70.983471069999993</v>
      </c>
      <c r="C598" s="15">
        <v>6.247933884</v>
      </c>
      <c r="D598" s="15">
        <v>11.29235227</v>
      </c>
      <c r="E598" s="40">
        <f t="shared" si="125"/>
        <v>209.61647916371663</v>
      </c>
      <c r="F598" s="40">
        <f t="shared" si="128"/>
        <v>1.2662501492543319</v>
      </c>
      <c r="G598" s="40">
        <f t="shared" si="129"/>
        <v>1.113716862299311E-2</v>
      </c>
      <c r="I598" s="36"/>
    </row>
    <row r="599" spans="1:9" x14ac:dyDescent="0.2">
      <c r="A599" s="1">
        <v>14.352</v>
      </c>
      <c r="B599" s="15">
        <v>70.322314050000003</v>
      </c>
      <c r="C599" s="15">
        <v>6.198347107</v>
      </c>
      <c r="D599" s="15">
        <v>11.291342849999999</v>
      </c>
      <c r="E599" s="40">
        <f t="shared" si="125"/>
        <v>209.63115590669452</v>
      </c>
      <c r="F599" s="40">
        <f t="shared" si="128"/>
        <v>1.2709232049347103</v>
      </c>
      <c r="G599" s="40">
        <f t="shared" si="129"/>
        <v>1.1182543909854842E-2</v>
      </c>
      <c r="I599" s="36"/>
    </row>
    <row r="600" spans="1:9" x14ac:dyDescent="0.2">
      <c r="A600" s="1">
        <v>14.375999999999999</v>
      </c>
      <c r="B600" s="15">
        <v>69.694214880000004</v>
      </c>
      <c r="C600" s="15">
        <v>6.1652892560000003</v>
      </c>
      <c r="D600" s="15">
        <v>11.301214590000001</v>
      </c>
      <c r="E600" s="40">
        <f t="shared" si="125"/>
        <v>209.48767485015566</v>
      </c>
      <c r="F600" s="40">
        <f t="shared" si="128"/>
        <v>1.2734372701947112</v>
      </c>
      <c r="G600" s="40">
        <f t="shared" si="129"/>
        <v>1.122559146668904E-2</v>
      </c>
      <c r="I600" s="36"/>
    </row>
    <row r="601" spans="1:9" x14ac:dyDescent="0.2">
      <c r="A601" s="1">
        <v>14.4</v>
      </c>
      <c r="B601" s="15">
        <v>69.219512199999997</v>
      </c>
      <c r="C601" s="15">
        <v>6.1138211379999996</v>
      </c>
      <c r="D601" s="15">
        <v>11.30880329</v>
      </c>
      <c r="E601" s="40">
        <f t="shared" si="125"/>
        <v>209.37745532638735</v>
      </c>
      <c r="F601" s="40">
        <f xml:space="preserve"> E601^2*(2*LN(D601)+H$7)*(1/SQRT(C601)-1/SQRT(B601))/(H$10*SQRT(11*123))</f>
        <v>1.268826600110702</v>
      </c>
      <c r="G601" s="40">
        <f xml:space="preserve"> E601*(2*LN(D601)+H$7)*(1/SQRT(C601)+1/SQRT(B601))/(H$10*SQRT(11*123))</f>
        <v>1.1185184992642237E-2</v>
      </c>
      <c r="I601" s="36"/>
    </row>
    <row r="602" spans="1:9" x14ac:dyDescent="0.2">
      <c r="A602" s="1">
        <v>14.423999999999999</v>
      </c>
      <c r="B602" s="15">
        <v>68.69105691</v>
      </c>
      <c r="C602" s="15">
        <v>6.0650406500000003</v>
      </c>
      <c r="D602" s="15">
        <v>11.311952249999999</v>
      </c>
      <c r="E602" s="40">
        <f t="shared" si="125"/>
        <v>209.3317394098236</v>
      </c>
      <c r="F602" s="40">
        <f t="shared" ref="F602:F610" si="130" xml:space="preserve"> E602^2*(2*LN(D602)+H$7)*(1/SQRT(C602)-1/SQRT(B602))/(H$10*SQRT(11*123))</f>
        <v>1.2740383688038954</v>
      </c>
      <c r="G602" s="40">
        <f t="shared" ref="G602:G610" si="131" xml:space="preserve"> E602*(2*LN(D602)+H$7)*(1/SQRT(C602)+1/SQRT(B602))/(H$10*SQRT(11*123))</f>
        <v>1.123231113902718E-2</v>
      </c>
      <c r="I602" s="36"/>
    </row>
    <row r="603" spans="1:9" x14ac:dyDescent="0.2">
      <c r="A603" s="1">
        <v>14.448</v>
      </c>
      <c r="B603" s="15">
        <v>68.097560979999997</v>
      </c>
      <c r="C603" s="15">
        <v>6.0406504070000002</v>
      </c>
      <c r="D603" s="15">
        <v>11.315177820000001</v>
      </c>
      <c r="E603" s="40">
        <f t="shared" si="125"/>
        <v>209.28492351810542</v>
      </c>
      <c r="F603" s="40">
        <f t="shared" si="130"/>
        <v>1.275378371244416</v>
      </c>
      <c r="G603" s="40">
        <f t="shared" si="131"/>
        <v>1.1263714407890727E-2</v>
      </c>
      <c r="I603" s="36"/>
    </row>
    <row r="604" spans="1:9" x14ac:dyDescent="0.2">
      <c r="A604" s="1">
        <v>14.472</v>
      </c>
      <c r="B604" s="15">
        <v>67.43902439</v>
      </c>
      <c r="C604" s="15">
        <v>6</v>
      </c>
      <c r="D604" s="15">
        <v>11.325253399999999</v>
      </c>
      <c r="E604" s="40">
        <f t="shared" si="125"/>
        <v>209.13876646864131</v>
      </c>
      <c r="F604" s="40">
        <f t="shared" si="130"/>
        <v>1.2789655983294641</v>
      </c>
      <c r="G604" s="40">
        <f t="shared" si="131"/>
        <v>1.1314259004168744E-2</v>
      </c>
      <c r="I604" s="36"/>
    </row>
    <row r="605" spans="1:9" x14ac:dyDescent="0.2">
      <c r="A605" s="1">
        <v>14.496</v>
      </c>
      <c r="B605" s="15">
        <v>66.829268290000002</v>
      </c>
      <c r="C605" s="15">
        <v>5.9186991869999996</v>
      </c>
      <c r="D605" s="15">
        <v>11.34063536</v>
      </c>
      <c r="E605" s="40">
        <f t="shared" si="125"/>
        <v>208.91586841236469</v>
      </c>
      <c r="F605" s="40">
        <f t="shared" si="130"/>
        <v>1.2890806465437261</v>
      </c>
      <c r="G605" s="40">
        <f t="shared" si="131"/>
        <v>1.1398899883326609E-2</v>
      </c>
      <c r="I605" s="36"/>
    </row>
    <row r="606" spans="1:9" x14ac:dyDescent="0.2">
      <c r="A606" s="1">
        <v>14.52</v>
      </c>
      <c r="B606" s="15">
        <v>66.268292680000002</v>
      </c>
      <c r="C606" s="15">
        <v>5.8617886180000003</v>
      </c>
      <c r="D606" s="15">
        <v>11.358296599999999</v>
      </c>
      <c r="E606" s="40">
        <f t="shared" si="125"/>
        <v>208.66029092557292</v>
      </c>
      <c r="F606" s="40">
        <f t="shared" si="130"/>
        <v>1.2957812378220528</v>
      </c>
      <c r="G606" s="40">
        <f t="shared" si="131"/>
        <v>1.1467571976423228E-2</v>
      </c>
      <c r="I606" s="36"/>
    </row>
    <row r="607" spans="1:9" x14ac:dyDescent="0.2">
      <c r="A607" s="1">
        <v>14.544</v>
      </c>
      <c r="B607" s="15">
        <v>65.674796749999999</v>
      </c>
      <c r="C607" s="15">
        <v>5.7967479669999999</v>
      </c>
      <c r="D607" s="15">
        <v>11.372651299999999</v>
      </c>
      <c r="E607" s="40">
        <f t="shared" si="125"/>
        <v>208.45283868234648</v>
      </c>
      <c r="F607" s="40">
        <f t="shared" si="130"/>
        <v>1.303714930046433</v>
      </c>
      <c r="G607" s="40">
        <f t="shared" si="131"/>
        <v>1.1541130378030028E-2</v>
      </c>
      <c r="I607" s="36"/>
    </row>
    <row r="608" spans="1:9" x14ac:dyDescent="0.2">
      <c r="A608" s="1">
        <v>14.568</v>
      </c>
      <c r="B608" s="15">
        <v>65.260162600000001</v>
      </c>
      <c r="C608" s="15">
        <v>5.7398373979999997</v>
      </c>
      <c r="D608" s="15">
        <v>11.38431287</v>
      </c>
      <c r="E608" s="40">
        <f t="shared" si="125"/>
        <v>208.28448992339639</v>
      </c>
      <c r="F608" s="40">
        <f t="shared" si="130"/>
        <v>1.3112057418012568</v>
      </c>
      <c r="G608" s="40">
        <f t="shared" si="131"/>
        <v>1.1603473625377668E-2</v>
      </c>
      <c r="I608" s="36"/>
    </row>
    <row r="609" spans="1:9" x14ac:dyDescent="0.2">
      <c r="A609" s="1">
        <v>14.592000000000001</v>
      </c>
      <c r="B609" s="15">
        <v>64.821138210000001</v>
      </c>
      <c r="C609" s="15">
        <v>5.6504065040000002</v>
      </c>
      <c r="D609" s="15">
        <v>11.408022600000001</v>
      </c>
      <c r="E609" s="40">
        <f t="shared" si="125"/>
        <v>207.94271823388888</v>
      </c>
      <c r="F609" s="40">
        <f t="shared" si="130"/>
        <v>1.32414914732643</v>
      </c>
      <c r="G609" s="40">
        <f t="shared" si="131"/>
        <v>1.1703244548346151E-2</v>
      </c>
      <c r="I609" s="36"/>
    </row>
    <row r="610" spans="1:9" x14ac:dyDescent="0.2">
      <c r="A610" s="1">
        <v>14.616</v>
      </c>
      <c r="B610" s="15">
        <v>64.406504069999997</v>
      </c>
      <c r="C610" s="15">
        <v>5.593495935</v>
      </c>
      <c r="D610" s="15">
        <v>11.43113262</v>
      </c>
      <c r="E610" s="40">
        <f t="shared" si="125"/>
        <v>207.61024743937435</v>
      </c>
      <c r="F610" s="40">
        <f t="shared" si="130"/>
        <v>1.3319951575090796</v>
      </c>
      <c r="G610" s="40">
        <f t="shared" si="131"/>
        <v>1.1777333439470839E-2</v>
      </c>
      <c r="I610" s="36"/>
    </row>
    <row r="611" spans="1:9" x14ac:dyDescent="0.2">
      <c r="A611" s="1">
        <v>14.64</v>
      </c>
      <c r="B611" s="15">
        <v>64.024000000000001</v>
      </c>
      <c r="C611" s="15">
        <v>5.5679999999999996</v>
      </c>
      <c r="D611" s="15">
        <v>11.437888859999999</v>
      </c>
      <c r="E611" s="40">
        <f t="shared" si="125"/>
        <v>207.51317200888332</v>
      </c>
      <c r="F611" s="40">
        <f xml:space="preserve"> E611^2*(2*LN(D611)+H$7)*(1/SQRT(C611)-1/SQRT(B611))/(H$10*SQRT(11*125))</f>
        <v>1.3239572035860367</v>
      </c>
      <c r="G611" s="40">
        <f xml:space="preserve"> E611*(2*LN(D611)+H$7)*(1/SQRT(C611)+1/SQRT(B611))/(H$10*SQRT(11*125))</f>
        <v>1.1716988819859032E-2</v>
      </c>
      <c r="I611" s="36"/>
    </row>
    <row r="612" spans="1:9" x14ac:dyDescent="0.2">
      <c r="A612" s="1">
        <v>14.664</v>
      </c>
      <c r="B612" s="15">
        <v>63.368000000000002</v>
      </c>
      <c r="C612" s="15">
        <v>5.52</v>
      </c>
      <c r="D612" s="15">
        <v>11.43990909</v>
      </c>
      <c r="E612" s="40">
        <f t="shared" si="125"/>
        <v>207.48415562262889</v>
      </c>
      <c r="F612" s="40">
        <f t="shared" ref="F612:F620" si="132" xml:space="preserve"> E612^2*(2*LN(D612)+H$7)*(1/SQRT(C612)-1/SQRT(B612))/(H$10*SQRT(11*125))</f>
        <v>1.329251290726946</v>
      </c>
      <c r="G612" s="40">
        <f t="shared" ref="G612:G620" si="133" xml:space="preserve"> E612*(2*LN(D612)+H$7)*(1/SQRT(C612)+1/SQRT(B612))/(H$10*SQRT(11*125))</f>
        <v>1.1771727084913055E-2</v>
      </c>
      <c r="I612" s="36"/>
    </row>
    <row r="613" spans="1:9" x14ac:dyDescent="0.2">
      <c r="A613" s="1">
        <v>14.688000000000001</v>
      </c>
      <c r="B613" s="15">
        <v>62.768000000000001</v>
      </c>
      <c r="C613" s="15">
        <v>5.48</v>
      </c>
      <c r="D613" s="15">
        <v>11.44047728</v>
      </c>
      <c r="E613" s="40">
        <f t="shared" si="125"/>
        <v>207.4759956565853</v>
      </c>
      <c r="F613" s="40">
        <f t="shared" si="132"/>
        <v>1.3334693623200511</v>
      </c>
      <c r="G613" s="40">
        <f t="shared" si="133"/>
        <v>1.1818111045277021E-2</v>
      </c>
      <c r="I613" s="36"/>
    </row>
    <row r="614" spans="1:9" x14ac:dyDescent="0.2">
      <c r="A614" s="1">
        <v>14.712</v>
      </c>
      <c r="B614" s="15">
        <v>62.375999999999998</v>
      </c>
      <c r="C614" s="15">
        <v>5.4080000000000004</v>
      </c>
      <c r="D614" s="15">
        <v>11.43235134</v>
      </c>
      <c r="E614" s="40">
        <f t="shared" si="125"/>
        <v>207.59273243809378</v>
      </c>
      <c r="F614" s="40">
        <f t="shared" si="132"/>
        <v>1.3442445816986317</v>
      </c>
      <c r="G614" s="40">
        <f t="shared" si="133"/>
        <v>1.1880161858927318E-2</v>
      </c>
      <c r="I614" s="36"/>
    </row>
    <row r="615" spans="1:9" x14ac:dyDescent="0.2">
      <c r="A615" s="1">
        <v>14.736000000000001</v>
      </c>
      <c r="B615" s="15">
        <v>61.792000000000002</v>
      </c>
      <c r="C615" s="15">
        <v>5.3760000000000003</v>
      </c>
      <c r="D615" s="15">
        <v>11.41373617</v>
      </c>
      <c r="E615" s="40">
        <f t="shared" si="125"/>
        <v>207.86045994346645</v>
      </c>
      <c r="F615" s="40">
        <f t="shared" si="132"/>
        <v>1.3471872400859193</v>
      </c>
      <c r="G615" s="40">
        <f t="shared" si="133"/>
        <v>1.1904164469982464E-2</v>
      </c>
      <c r="I615" s="36"/>
    </row>
    <row r="616" spans="1:9" x14ac:dyDescent="0.2">
      <c r="A616" s="1">
        <v>14.76</v>
      </c>
      <c r="B616" s="15">
        <v>61.192</v>
      </c>
      <c r="C616" s="15">
        <v>5.3840000000000003</v>
      </c>
      <c r="D616" s="15">
        <v>11.395334930000001</v>
      </c>
      <c r="E616" s="40">
        <f t="shared" si="125"/>
        <v>208.12552420161461</v>
      </c>
      <c r="F616" s="40">
        <f t="shared" si="132"/>
        <v>1.3429233499445721</v>
      </c>
      <c r="G616" s="40">
        <f t="shared" si="133"/>
        <v>1.189465047340247E-2</v>
      </c>
      <c r="I616" s="36"/>
    </row>
    <row r="617" spans="1:9" x14ac:dyDescent="0.2">
      <c r="A617" s="1">
        <v>14.784000000000001</v>
      </c>
      <c r="B617" s="15">
        <v>60.624000000000002</v>
      </c>
      <c r="C617" s="15">
        <v>5.3520000000000003</v>
      </c>
      <c r="D617" s="15">
        <v>11.387271119999999</v>
      </c>
      <c r="E617" s="40">
        <f t="shared" si="125"/>
        <v>208.24181013106971</v>
      </c>
      <c r="F617" s="40">
        <f t="shared" si="132"/>
        <v>1.3459330129209164</v>
      </c>
      <c r="G617" s="40">
        <f t="shared" si="133"/>
        <v>1.1927708279210832E-2</v>
      </c>
      <c r="I617" s="36"/>
    </row>
    <row r="618" spans="1:9" x14ac:dyDescent="0.2">
      <c r="A618" s="1">
        <v>14.808</v>
      </c>
      <c r="B618" s="15">
        <v>60.216000000000001</v>
      </c>
      <c r="C618" s="15">
        <v>5.3120000000000003</v>
      </c>
      <c r="D618" s="15">
        <v>11.37866957</v>
      </c>
      <c r="E618" s="40">
        <f t="shared" si="125"/>
        <v>208.36593724980216</v>
      </c>
      <c r="F618" s="40">
        <f t="shared" si="132"/>
        <v>1.3511561254625628</v>
      </c>
      <c r="G618" s="40">
        <f t="shared" si="133"/>
        <v>1.1963941954123329E-2</v>
      </c>
      <c r="I618" s="36"/>
    </row>
    <row r="619" spans="1:9" x14ac:dyDescent="0.2">
      <c r="A619" s="1">
        <v>14.832000000000001</v>
      </c>
      <c r="B619" s="15">
        <v>59.56</v>
      </c>
      <c r="C619" s="15">
        <v>5.28</v>
      </c>
      <c r="D619" s="15">
        <v>11.36227888</v>
      </c>
      <c r="E619" s="40">
        <f t="shared" si="125"/>
        <v>208.602714695777</v>
      </c>
      <c r="F619" s="40">
        <f t="shared" si="132"/>
        <v>1.353734727439472</v>
      </c>
      <c r="G619" s="40">
        <f t="shared" si="133"/>
        <v>1.1992368431886431E-2</v>
      </c>
      <c r="I619" s="36"/>
    </row>
    <row r="620" spans="1:9" x14ac:dyDescent="0.2">
      <c r="A620" s="1">
        <v>14.856</v>
      </c>
      <c r="B620" s="15">
        <v>59.04</v>
      </c>
      <c r="C620" s="15">
        <v>5.24</v>
      </c>
      <c r="D620" s="15">
        <v>11.34037704</v>
      </c>
      <c r="E620" s="40">
        <f t="shared" si="125"/>
        <v>208.91960935946022</v>
      </c>
      <c r="F620" s="40">
        <f t="shared" si="132"/>
        <v>1.3584020389594134</v>
      </c>
      <c r="G620" s="40">
        <f t="shared" si="133"/>
        <v>1.2020035250080219E-2</v>
      </c>
      <c r="I620" s="36"/>
    </row>
    <row r="621" spans="1:9" x14ac:dyDescent="0.2">
      <c r="A621" s="1">
        <v>14.88</v>
      </c>
      <c r="B621" s="15">
        <v>58.78740157</v>
      </c>
      <c r="C621" s="15">
        <v>5.1968503940000002</v>
      </c>
      <c r="D621" s="15">
        <v>11.323081569999999</v>
      </c>
      <c r="E621" s="40">
        <f t="shared" si="125"/>
        <v>209.17026095050991</v>
      </c>
      <c r="F621" s="40">
        <f xml:space="preserve"> E621^2*(2*LN(D621)+H$7)*(1/SQRT(C621)-1/SQRT(B621))/(H$10*SQRT(11*127))</f>
        <v>1.3542527288008059</v>
      </c>
      <c r="G621" s="40">
        <f xml:space="preserve"> E621*(2*LN(D621)+H$7)*(1/SQRT(C621)+1/SQRT(B621))/(H$10*SQRT(11*127))</f>
        <v>1.1953409941636734E-2</v>
      </c>
      <c r="I621" s="36"/>
    </row>
    <row r="622" spans="1:9" x14ac:dyDescent="0.2">
      <c r="A622" s="1">
        <v>14.904</v>
      </c>
      <c r="B622" s="15">
        <v>58.307086609999999</v>
      </c>
      <c r="C622" s="15">
        <v>5.11023622</v>
      </c>
      <c r="D622" s="15">
        <v>11.31178542</v>
      </c>
      <c r="E622" s="40">
        <f t="shared" si="125"/>
        <v>209.3341611155881</v>
      </c>
      <c r="F622" s="40">
        <f t="shared" ref="F622:F630" si="134" xml:space="preserve"> E622^2*(2*LN(D622)+H$7)*(1/SQRT(C622)-1/SQRT(B622))/(H$10*SQRT(11*127))</f>
        <v>1.3680648441148098</v>
      </c>
      <c r="G622" s="40">
        <f t="shared" ref="G622:G630" si="135" xml:space="preserve"> E622*(2*LN(D622)+H$7)*(1/SQRT(C622)+1/SQRT(B622))/(H$10*SQRT(11*127))</f>
        <v>1.2032146562532944E-2</v>
      </c>
      <c r="I622" s="36"/>
    </row>
    <row r="623" spans="1:9" x14ac:dyDescent="0.2">
      <c r="A623" s="1">
        <v>14.928000000000001</v>
      </c>
      <c r="B623" s="15">
        <v>57.732283459999998</v>
      </c>
      <c r="C623" s="15">
        <v>5.0708661419999999</v>
      </c>
      <c r="D623" s="15">
        <v>11.31428401</v>
      </c>
      <c r="E623" s="40">
        <f t="shared" si="125"/>
        <v>209.29789502742167</v>
      </c>
      <c r="F623" s="40">
        <f t="shared" si="134"/>
        <v>1.3727594396342955</v>
      </c>
      <c r="G623" s="40">
        <f t="shared" si="135"/>
        <v>1.2084051171561718E-2</v>
      </c>
      <c r="I623" s="36"/>
    </row>
    <row r="624" spans="1:9" x14ac:dyDescent="0.2">
      <c r="A624" s="1">
        <v>14.952</v>
      </c>
      <c r="B624" s="15">
        <v>57.078740160000002</v>
      </c>
      <c r="C624" s="15">
        <v>5.0629921260000001</v>
      </c>
      <c r="D624" s="15">
        <v>11.32097658</v>
      </c>
      <c r="E624" s="40">
        <f t="shared" si="125"/>
        <v>209.20079153014342</v>
      </c>
      <c r="F624" s="40">
        <f t="shared" si="134"/>
        <v>1.371032562395448</v>
      </c>
      <c r="G624" s="40">
        <f t="shared" si="135"/>
        <v>1.2113194037125803E-2</v>
      </c>
      <c r="I624" s="36"/>
    </row>
    <row r="625" spans="1:9" x14ac:dyDescent="0.2">
      <c r="A625" s="1">
        <v>14.976000000000001</v>
      </c>
      <c r="B625" s="15">
        <v>56.732283459999998</v>
      </c>
      <c r="C625" s="15">
        <v>5.0236220469999999</v>
      </c>
      <c r="D625" s="15">
        <v>11.329622649999999</v>
      </c>
      <c r="E625" s="40">
        <f t="shared" si="125"/>
        <v>209.07542346810428</v>
      </c>
      <c r="F625" s="40">
        <f t="shared" si="134"/>
        <v>1.3769673121453554</v>
      </c>
      <c r="G625" s="40">
        <f t="shared" si="135"/>
        <v>1.216609304820278E-2</v>
      </c>
      <c r="I625" s="36"/>
    </row>
    <row r="626" spans="1:9" x14ac:dyDescent="0.2">
      <c r="A626" s="1">
        <v>15</v>
      </c>
      <c r="B626" s="15">
        <v>56.251968499999997</v>
      </c>
      <c r="C626" s="15">
        <v>4.9763779530000001</v>
      </c>
      <c r="D626" s="15">
        <v>11.337696429999999</v>
      </c>
      <c r="E626" s="40">
        <f t="shared" si="125"/>
        <v>208.95843421982659</v>
      </c>
      <c r="F626" s="40">
        <f t="shared" si="134"/>
        <v>1.3838295752876173</v>
      </c>
      <c r="G626" s="40">
        <f t="shared" si="135"/>
        <v>1.2229790695996712E-2</v>
      </c>
      <c r="I626" s="36"/>
    </row>
    <row r="627" spans="1:9" x14ac:dyDescent="0.2">
      <c r="A627" s="1">
        <v>15.023999999999999</v>
      </c>
      <c r="B627" s="15">
        <v>55.763779530000001</v>
      </c>
      <c r="C627" s="15">
        <v>4.9606299209999998</v>
      </c>
      <c r="D627" s="15">
        <v>11.343784039999999</v>
      </c>
      <c r="E627" s="40">
        <f t="shared" si="125"/>
        <v>208.87027617626498</v>
      </c>
      <c r="F627" s="40">
        <f t="shared" si="134"/>
        <v>1.3844412472514736</v>
      </c>
      <c r="G627" s="40">
        <f t="shared" si="135"/>
        <v>1.2262571849299962E-2</v>
      </c>
      <c r="I627" s="36"/>
    </row>
    <row r="628" spans="1:9" x14ac:dyDescent="0.2">
      <c r="A628" s="1">
        <v>15.048</v>
      </c>
      <c r="B628" s="15">
        <v>55.433070870000002</v>
      </c>
      <c r="C628" s="15">
        <v>4.8818897640000003</v>
      </c>
      <c r="D628" s="15">
        <v>11.33647921</v>
      </c>
      <c r="E628" s="40">
        <f t="shared" si="125"/>
        <v>208.97606677532337</v>
      </c>
      <c r="F628" s="40">
        <f t="shared" si="134"/>
        <v>1.3984785994949913</v>
      </c>
      <c r="G628" s="40">
        <f t="shared" si="135"/>
        <v>1.2340081195224067E-2</v>
      </c>
      <c r="I628" s="36"/>
    </row>
    <row r="629" spans="1:9" x14ac:dyDescent="0.2">
      <c r="A629" s="1">
        <v>15.071999999999999</v>
      </c>
      <c r="B629" s="15">
        <v>55.07086614</v>
      </c>
      <c r="C629" s="15">
        <v>4.8267716539999999</v>
      </c>
      <c r="D629" s="15">
        <v>11.33057365</v>
      </c>
      <c r="E629" s="40">
        <f t="shared" si="125"/>
        <v>209.0616394099556</v>
      </c>
      <c r="F629" s="40">
        <f t="shared" si="134"/>
        <v>1.4078153671516844</v>
      </c>
      <c r="G629" s="40">
        <f t="shared" si="135"/>
        <v>1.2398034003335398E-2</v>
      </c>
      <c r="I629" s="36"/>
    </row>
    <row r="630" spans="1:9" x14ac:dyDescent="0.2">
      <c r="A630" s="3">
        <v>15.096</v>
      </c>
      <c r="B630" s="15">
        <v>54.637795279999999</v>
      </c>
      <c r="C630" s="15">
        <v>4.8031496059999998</v>
      </c>
      <c r="D630" s="15">
        <v>11.33953458</v>
      </c>
      <c r="E630" s="40">
        <f t="shared" si="125"/>
        <v>208.93181027945249</v>
      </c>
      <c r="F630" s="40">
        <f t="shared" si="134"/>
        <v>1.4104573048392337</v>
      </c>
      <c r="G630" s="40">
        <f t="shared" si="135"/>
        <v>1.2441090512913382E-2</v>
      </c>
      <c r="I630" s="36"/>
    </row>
    <row r="631" spans="1:9" x14ac:dyDescent="0.2">
      <c r="B631" s="15">
        <v>54.403100780000003</v>
      </c>
      <c r="C631" s="15">
        <v>4.7906976739999996</v>
      </c>
      <c r="D631" s="15">
        <v>11.34288729</v>
      </c>
      <c r="I631" s="36"/>
    </row>
    <row r="632" spans="1:9" x14ac:dyDescent="0.2">
      <c r="B632" s="15">
        <v>53.984496120000003</v>
      </c>
      <c r="C632" s="15">
        <v>4.7441860470000004</v>
      </c>
      <c r="D632" s="15">
        <v>11.343678430000001</v>
      </c>
      <c r="I632" s="36"/>
    </row>
    <row r="633" spans="1:9" x14ac:dyDescent="0.2">
      <c r="B633" s="15">
        <v>53.573643410000003</v>
      </c>
      <c r="C633" s="15">
        <v>4.728682171</v>
      </c>
      <c r="D633" s="15">
        <v>11.340664970000001</v>
      </c>
      <c r="I633" s="36"/>
    </row>
    <row r="634" spans="1:9" x14ac:dyDescent="0.2">
      <c r="B634" s="15">
        <v>53.178294569999998</v>
      </c>
      <c r="C634" s="15">
        <v>4.6976744190000002</v>
      </c>
      <c r="D634" s="15">
        <v>11.326277920000001</v>
      </c>
      <c r="I634" s="36"/>
    </row>
    <row r="635" spans="1:9" x14ac:dyDescent="0.2">
      <c r="B635" s="15">
        <v>52.806201549999997</v>
      </c>
      <c r="C635" s="15">
        <v>4.6434108529999998</v>
      </c>
      <c r="D635" s="15">
        <v>11.30811068</v>
      </c>
      <c r="I635" s="36"/>
    </row>
    <row r="636" spans="1:9" x14ac:dyDescent="0.2">
      <c r="B636" s="15">
        <v>52.434108530000003</v>
      </c>
      <c r="C636" s="15">
        <v>4.6279069770000003</v>
      </c>
      <c r="D636" s="15">
        <v>11.29352952</v>
      </c>
      <c r="I636" s="36"/>
    </row>
    <row r="637" spans="1:9" x14ac:dyDescent="0.2">
      <c r="B637" s="15">
        <v>51.914728680000003</v>
      </c>
      <c r="C637" s="15">
        <v>4.5891472870000003</v>
      </c>
      <c r="D637" s="15">
        <v>11.2818211</v>
      </c>
      <c r="I637" s="36"/>
    </row>
    <row r="638" spans="1:9" x14ac:dyDescent="0.2">
      <c r="B638" s="15">
        <v>51.348837209999999</v>
      </c>
      <c r="C638" s="15">
        <v>4.5813953490000001</v>
      </c>
      <c r="D638" s="15">
        <v>11.267876510000001</v>
      </c>
      <c r="I638" s="36"/>
    </row>
    <row r="639" spans="1:9" x14ac:dyDescent="0.2">
      <c r="B639" s="15">
        <v>50.775193799999997</v>
      </c>
      <c r="C639" s="15">
        <v>4.5348837209999999</v>
      </c>
      <c r="D639" s="15">
        <v>11.257026460000001</v>
      </c>
      <c r="I639" s="36"/>
    </row>
    <row r="640" spans="1:9" x14ac:dyDescent="0.2">
      <c r="B640" s="15">
        <v>50.573643410000003</v>
      </c>
      <c r="C640" s="15">
        <v>4.5116279070000003</v>
      </c>
      <c r="D640" s="15">
        <v>11.253068620000001</v>
      </c>
      <c r="I640" s="36"/>
    </row>
    <row r="641" spans="2:9" x14ac:dyDescent="0.2">
      <c r="B641" s="15">
        <v>50.167938929999998</v>
      </c>
      <c r="C641" s="15">
        <v>4.4732824430000004</v>
      </c>
      <c r="D641" s="15">
        <v>11.24378117</v>
      </c>
      <c r="I641" s="36"/>
    </row>
    <row r="642" spans="2:9" x14ac:dyDescent="0.2">
      <c r="B642" s="15">
        <v>49.793893130000001</v>
      </c>
      <c r="C642" s="15">
        <v>4.4351145040000004</v>
      </c>
      <c r="D642" s="15">
        <v>11.239126049999999</v>
      </c>
      <c r="I642" s="36"/>
    </row>
    <row r="643" spans="2:9" x14ac:dyDescent="0.2">
      <c r="B643" s="15">
        <v>49.358778630000003</v>
      </c>
      <c r="C643" s="15">
        <v>4.3969465650000004</v>
      </c>
      <c r="D643" s="15">
        <v>11.23254171</v>
      </c>
      <c r="I643" s="36"/>
    </row>
    <row r="644" spans="2:9" x14ac:dyDescent="0.2">
      <c r="B644" s="15">
        <v>48.862595419999998</v>
      </c>
      <c r="C644" s="15">
        <v>4.3587786260000003</v>
      </c>
      <c r="D644" s="15">
        <v>11.240212870000001</v>
      </c>
      <c r="I644" s="36"/>
    </row>
    <row r="645" spans="2:9" x14ac:dyDescent="0.2">
      <c r="B645" s="15">
        <v>48.54961832</v>
      </c>
      <c r="C645" s="15">
        <v>4.3053435110000002</v>
      </c>
      <c r="D645" s="15">
        <v>11.25607435</v>
      </c>
      <c r="I645" s="36"/>
    </row>
    <row r="646" spans="2:9" x14ac:dyDescent="0.2">
      <c r="B646" s="15">
        <v>48.091603050000003</v>
      </c>
      <c r="C646" s="15">
        <v>4.2671755730000003</v>
      </c>
      <c r="D646" s="15">
        <v>11.27559546</v>
      </c>
      <c r="I646" s="36"/>
    </row>
    <row r="647" spans="2:9" x14ac:dyDescent="0.2">
      <c r="B647" s="15">
        <v>47.870229010000003</v>
      </c>
      <c r="C647" s="15">
        <v>4.2442748090000002</v>
      </c>
      <c r="D647" s="15">
        <v>11.29777166</v>
      </c>
      <c r="I647" s="36"/>
    </row>
    <row r="648" spans="2:9" x14ac:dyDescent="0.2">
      <c r="B648" s="15">
        <v>47.534351149999999</v>
      </c>
      <c r="C648" s="15">
        <v>4.2290076340000002</v>
      </c>
      <c r="D648" s="15">
        <v>11.317711170000001</v>
      </c>
      <c r="I648" s="36"/>
    </row>
    <row r="649" spans="2:9" x14ac:dyDescent="0.2">
      <c r="B649" s="15">
        <v>47.152671759999997</v>
      </c>
      <c r="C649" s="15">
        <v>4.1755725190000001</v>
      </c>
      <c r="D649" s="15">
        <v>11.34351219</v>
      </c>
      <c r="I649" s="36"/>
    </row>
    <row r="650" spans="2:9" x14ac:dyDescent="0.2">
      <c r="B650" s="15">
        <v>46.786259540000003</v>
      </c>
      <c r="C650" s="15">
        <v>4.1145038170000001</v>
      </c>
      <c r="D650" s="15">
        <v>11.371254739999999</v>
      </c>
      <c r="I650" s="36"/>
    </row>
    <row r="651" spans="2:9" x14ac:dyDescent="0.2">
      <c r="B651" s="15">
        <v>46.556390980000003</v>
      </c>
      <c r="C651" s="15">
        <v>4.07518797</v>
      </c>
      <c r="D651" s="15">
        <v>11.39051122</v>
      </c>
      <c r="I651" s="36"/>
    </row>
    <row r="652" spans="2:9" x14ac:dyDescent="0.2">
      <c r="B652" s="15">
        <v>46.180451130000002</v>
      </c>
      <c r="C652" s="15">
        <v>4.0300751879999996</v>
      </c>
      <c r="D652" s="15">
        <v>11.410965900000001</v>
      </c>
      <c r="I652" s="36"/>
    </row>
    <row r="653" spans="2:9" x14ac:dyDescent="0.2">
      <c r="B653" s="15">
        <v>45.872180450000002</v>
      </c>
      <c r="C653" s="15">
        <v>4.0075187970000004</v>
      </c>
      <c r="D653" s="15">
        <v>11.439627939999999</v>
      </c>
      <c r="I653" s="36"/>
    </row>
    <row r="654" spans="2:9" x14ac:dyDescent="0.2">
      <c r="B654" s="15">
        <v>45.518796989999998</v>
      </c>
      <c r="C654" s="15">
        <v>3.9548872180000001</v>
      </c>
      <c r="D654" s="15">
        <v>11.46995821</v>
      </c>
      <c r="I654" s="36"/>
    </row>
    <row r="655" spans="2:9" x14ac:dyDescent="0.2">
      <c r="B655" s="15">
        <v>45.19548872</v>
      </c>
      <c r="C655" s="15">
        <v>3.92481203</v>
      </c>
      <c r="D655" s="15">
        <v>11.49648846</v>
      </c>
      <c r="I655" s="36"/>
    </row>
    <row r="656" spans="2:9" x14ac:dyDescent="0.2">
      <c r="B656" s="15">
        <v>44.744360899999997</v>
      </c>
      <c r="C656" s="15">
        <v>3.8947368419999999</v>
      </c>
      <c r="D656" s="15">
        <v>11.512719880000001</v>
      </c>
      <c r="I656" s="36"/>
    </row>
    <row r="657" spans="2:9" x14ac:dyDescent="0.2">
      <c r="B657" s="15">
        <v>44.338345859999997</v>
      </c>
      <c r="C657" s="15">
        <v>3.8571428569999999</v>
      </c>
      <c r="D657" s="15">
        <v>11.52749008</v>
      </c>
      <c r="I657" s="36"/>
    </row>
    <row r="658" spans="2:9" x14ac:dyDescent="0.2">
      <c r="B658" s="15">
        <v>44.022556389999998</v>
      </c>
      <c r="C658" s="15">
        <v>3.7969924810000002</v>
      </c>
      <c r="D658" s="15">
        <v>11.55571121</v>
      </c>
      <c r="I658" s="36"/>
    </row>
    <row r="659" spans="2:9" x14ac:dyDescent="0.2">
      <c r="B659" s="15">
        <v>43.684210530000001</v>
      </c>
      <c r="C659" s="15">
        <v>3.77443609</v>
      </c>
      <c r="D659" s="15">
        <v>11.587844929999999</v>
      </c>
      <c r="I659" s="36"/>
    </row>
    <row r="660" spans="2:9" x14ac:dyDescent="0.2">
      <c r="B660" s="15">
        <v>43.375939850000002</v>
      </c>
      <c r="C660" s="15">
        <v>3.7443609019999999</v>
      </c>
      <c r="D660" s="15">
        <v>11.60475108</v>
      </c>
      <c r="I660" s="36"/>
    </row>
    <row r="661" spans="2:9" x14ac:dyDescent="0.2">
      <c r="B661" s="15">
        <v>43.118518520000002</v>
      </c>
      <c r="C661" s="15">
        <v>3.733333333</v>
      </c>
      <c r="D661" s="15">
        <v>11.620143949999999</v>
      </c>
      <c r="I661" s="36"/>
    </row>
    <row r="662" spans="2:9" x14ac:dyDescent="0.2">
      <c r="B662" s="15">
        <v>43</v>
      </c>
      <c r="C662" s="15">
        <v>3.7111111110000001</v>
      </c>
      <c r="D662" s="15">
        <v>11.64040578</v>
      </c>
      <c r="I662" s="36"/>
    </row>
    <row r="663" spans="2:9" x14ac:dyDescent="0.2">
      <c r="B663" s="15">
        <v>42.718518520000003</v>
      </c>
      <c r="C663" s="15">
        <v>3.6296296300000002</v>
      </c>
      <c r="D663" s="15">
        <v>11.650663939999999</v>
      </c>
      <c r="I663" s="36"/>
    </row>
    <row r="664" spans="2:9" x14ac:dyDescent="0.2">
      <c r="B664" s="15">
        <v>42.39259259</v>
      </c>
      <c r="C664" s="15">
        <v>3.592592593</v>
      </c>
      <c r="D664" s="15">
        <v>11.6531644</v>
      </c>
      <c r="I664" s="36"/>
    </row>
    <row r="665" spans="2:9" x14ac:dyDescent="0.2">
      <c r="B665" s="15">
        <v>42.103703699999997</v>
      </c>
      <c r="C665" s="15">
        <v>3.6</v>
      </c>
      <c r="D665" s="15">
        <v>11.657221829999999</v>
      </c>
      <c r="I665" s="36"/>
    </row>
    <row r="666" spans="2:9" x14ac:dyDescent="0.2">
      <c r="B666" s="15">
        <v>41.718518520000003</v>
      </c>
      <c r="C666" s="15">
        <v>3.57037037</v>
      </c>
      <c r="D666" s="15">
        <v>11.66734976</v>
      </c>
      <c r="I666" s="36"/>
    </row>
    <row r="667" spans="2:9" x14ac:dyDescent="0.2">
      <c r="B667" s="15">
        <v>41.466666670000002</v>
      </c>
      <c r="C667" s="15">
        <v>3.540740741</v>
      </c>
      <c r="D667" s="15">
        <v>11.674689649999999</v>
      </c>
      <c r="I667" s="36"/>
    </row>
    <row r="668" spans="2:9" x14ac:dyDescent="0.2">
      <c r="B668" s="15">
        <v>41.014814809999997</v>
      </c>
      <c r="C668" s="15">
        <v>3.5333333329999999</v>
      </c>
      <c r="D668" s="15">
        <v>11.688337840000001</v>
      </c>
      <c r="I668" s="36"/>
    </row>
    <row r="669" spans="2:9" x14ac:dyDescent="0.2">
      <c r="B669" s="15">
        <v>40.718518520000003</v>
      </c>
      <c r="C669" s="15">
        <v>3.5037037039999999</v>
      </c>
      <c r="D669" s="15">
        <v>11.69602826</v>
      </c>
      <c r="I669" s="36"/>
    </row>
    <row r="670" spans="2:9" x14ac:dyDescent="0.2">
      <c r="B670" s="15">
        <v>40.362962959999997</v>
      </c>
      <c r="C670" s="15">
        <v>3.4740740739999998</v>
      </c>
      <c r="D670" s="15">
        <v>11.68424005</v>
      </c>
      <c r="I670" s="36"/>
    </row>
    <row r="671" spans="2:9" x14ac:dyDescent="0.2">
      <c r="B671" s="15">
        <v>40.124087590000002</v>
      </c>
      <c r="C671" s="15">
        <v>3.4306569339999999</v>
      </c>
      <c r="D671" s="15">
        <v>11.68545965</v>
      </c>
      <c r="I671" s="36"/>
    </row>
    <row r="672" spans="2:9" x14ac:dyDescent="0.2">
      <c r="B672" s="15">
        <v>39.729927009999997</v>
      </c>
      <c r="C672" s="15">
        <v>3.4160583940000002</v>
      </c>
      <c r="D672" s="15">
        <v>11.68981756</v>
      </c>
      <c r="I672" s="36"/>
    </row>
    <row r="673" spans="1:9" x14ac:dyDescent="0.2">
      <c r="B673" s="15">
        <v>39.408759119999999</v>
      </c>
      <c r="C673" s="15">
        <v>3.357664234</v>
      </c>
      <c r="D673" s="15">
        <v>11.691999109999999</v>
      </c>
      <c r="I673" s="36"/>
    </row>
    <row r="674" spans="1:9" x14ac:dyDescent="0.2">
      <c r="B674" s="15">
        <v>39.109489050000001</v>
      </c>
      <c r="C674" s="15">
        <v>3.2992700730000002</v>
      </c>
      <c r="D674" s="15">
        <v>11.69939692</v>
      </c>
      <c r="I674" s="36"/>
    </row>
    <row r="675" spans="1:9" x14ac:dyDescent="0.2">
      <c r="B675" s="15">
        <v>38.75912409</v>
      </c>
      <c r="C675" s="15">
        <v>3.3211678830000002</v>
      </c>
      <c r="D675" s="15">
        <v>11.705987779999999</v>
      </c>
      <c r="I675" s="36"/>
    </row>
    <row r="676" spans="1:9" x14ac:dyDescent="0.2">
      <c r="A676" s="3"/>
      <c r="B676" s="15">
        <v>38.459854010000001</v>
      </c>
      <c r="C676" s="15">
        <v>3.284671533</v>
      </c>
      <c r="D676" s="15">
        <v>11.70718085</v>
      </c>
      <c r="I676" s="36"/>
    </row>
    <row r="677" spans="1:9" x14ac:dyDescent="0.2">
      <c r="B677" s="15">
        <v>38.109489050000001</v>
      </c>
      <c r="C677" s="15">
        <v>3.2481751820000002</v>
      </c>
      <c r="D677" s="15">
        <v>11.71034893</v>
      </c>
      <c r="I677" s="36"/>
    </row>
    <row r="678" spans="1:9" x14ac:dyDescent="0.2">
      <c r="B678" s="15">
        <v>37.861313869999996</v>
      </c>
      <c r="C678" s="15">
        <v>3.2262773720000002</v>
      </c>
      <c r="D678" s="15">
        <v>11.72096571</v>
      </c>
      <c r="I678" s="36"/>
    </row>
    <row r="679" spans="1:9" x14ac:dyDescent="0.2">
      <c r="B679" s="15">
        <v>37.627737230000001</v>
      </c>
      <c r="C679" s="15">
        <v>3.2189781019999999</v>
      </c>
      <c r="D679" s="15">
        <v>11.72046798</v>
      </c>
      <c r="I679" s="36"/>
    </row>
    <row r="680" spans="1:9" x14ac:dyDescent="0.2">
      <c r="B680" s="15">
        <v>37.38686131</v>
      </c>
      <c r="C680" s="15">
        <v>3.1970802919999999</v>
      </c>
      <c r="D680" s="15">
        <v>11.7135639</v>
      </c>
      <c r="I680" s="36"/>
    </row>
    <row r="681" spans="1:9" x14ac:dyDescent="0.2">
      <c r="B681" s="15">
        <v>37.237410070000003</v>
      </c>
      <c r="C681" s="15">
        <v>3.2014388490000001</v>
      </c>
      <c r="D681" s="15">
        <v>11.727200379999999</v>
      </c>
      <c r="I681" s="36"/>
    </row>
    <row r="682" spans="1:9" x14ac:dyDescent="0.2">
      <c r="B682" s="15">
        <v>36.96402878</v>
      </c>
      <c r="C682" s="15">
        <v>3.151079137</v>
      </c>
      <c r="D682" s="15">
        <v>11.74756082</v>
      </c>
      <c r="I682" s="36"/>
    </row>
    <row r="683" spans="1:9" x14ac:dyDescent="0.2">
      <c r="B683" s="15">
        <v>36.762589929999997</v>
      </c>
      <c r="C683" s="15">
        <v>3.1294964030000001</v>
      </c>
      <c r="D683" s="15">
        <v>11.75234433</v>
      </c>
      <c r="I683" s="36"/>
    </row>
    <row r="684" spans="1:9" x14ac:dyDescent="0.2">
      <c r="B684" s="15">
        <v>36.460431649999997</v>
      </c>
      <c r="C684" s="15">
        <v>3.1079136690000002</v>
      </c>
      <c r="D684" s="15">
        <v>11.752920019999999</v>
      </c>
      <c r="I684" s="36"/>
    </row>
    <row r="685" spans="1:9" x14ac:dyDescent="0.2">
      <c r="B685" s="15">
        <v>36.266187049999999</v>
      </c>
      <c r="C685" s="15">
        <v>3.079136691</v>
      </c>
      <c r="D685" s="15">
        <v>11.758598640000001</v>
      </c>
      <c r="I685" s="36"/>
    </row>
    <row r="686" spans="1:9" x14ac:dyDescent="0.2">
      <c r="A686" s="2"/>
      <c r="B686" s="15">
        <v>35.971223019999996</v>
      </c>
      <c r="C686" s="15">
        <v>3.0431654680000002</v>
      </c>
      <c r="D686" s="15">
        <v>11.759354739999999</v>
      </c>
      <c r="I686" s="36"/>
    </row>
    <row r="687" spans="1:9" x14ac:dyDescent="0.2">
      <c r="B687" s="15">
        <v>35.798561149999998</v>
      </c>
      <c r="C687" s="15">
        <v>3</v>
      </c>
      <c r="D687" s="15">
        <v>11.77155836</v>
      </c>
      <c r="I687" s="36"/>
    </row>
    <row r="688" spans="1:9" x14ac:dyDescent="0.2">
      <c r="B688" s="15">
        <v>35.525179860000001</v>
      </c>
      <c r="C688" s="15">
        <v>3.0143884889999999</v>
      </c>
      <c r="D688" s="15">
        <v>11.78619763</v>
      </c>
      <c r="I688" s="36"/>
    </row>
    <row r="689" spans="2:9" x14ac:dyDescent="0.2">
      <c r="B689" s="15">
        <v>35.309352519999997</v>
      </c>
      <c r="C689" s="15">
        <v>3.007194245</v>
      </c>
      <c r="D689" s="15">
        <v>11.80805543</v>
      </c>
      <c r="I689" s="36"/>
    </row>
    <row r="690" spans="2:9" x14ac:dyDescent="0.2">
      <c r="B690" s="15">
        <v>35.086330940000003</v>
      </c>
      <c r="C690" s="15">
        <v>2.9856115110000001</v>
      </c>
      <c r="D690" s="15">
        <v>11.833608269999999</v>
      </c>
      <c r="I690" s="36"/>
    </row>
    <row r="691" spans="2:9" x14ac:dyDescent="0.2">
      <c r="B691" s="15">
        <v>34.858156030000004</v>
      </c>
      <c r="C691" s="15">
        <v>2.9787234040000001</v>
      </c>
      <c r="D691" s="15">
        <v>11.840604880000001</v>
      </c>
      <c r="I691" s="36"/>
    </row>
    <row r="692" spans="2:9" x14ac:dyDescent="0.2">
      <c r="B692" s="15">
        <v>34.546099290000001</v>
      </c>
      <c r="C692" s="15">
        <v>2.936170213</v>
      </c>
      <c r="D692" s="15">
        <v>11.83985025</v>
      </c>
      <c r="I692" s="36"/>
    </row>
    <row r="693" spans="2:9" x14ac:dyDescent="0.2">
      <c r="B693" s="15">
        <v>34.241134750000001</v>
      </c>
      <c r="C693" s="15">
        <v>2.8794326240000001</v>
      </c>
      <c r="D693" s="15">
        <v>11.823112979999999</v>
      </c>
      <c r="I693" s="36"/>
    </row>
    <row r="694" spans="2:9" x14ac:dyDescent="0.2">
      <c r="B694" s="15">
        <v>34.177304960000001</v>
      </c>
      <c r="C694" s="15">
        <v>2.8510638300000002</v>
      </c>
      <c r="D694" s="15">
        <v>11.817387460000001</v>
      </c>
      <c r="I694" s="36"/>
    </row>
    <row r="695" spans="2:9" x14ac:dyDescent="0.2">
      <c r="B695" s="15">
        <v>33.907801419999998</v>
      </c>
      <c r="C695" s="15">
        <v>2.8226950350000002</v>
      </c>
      <c r="D695" s="15">
        <v>11.81664889</v>
      </c>
      <c r="I695" s="36"/>
    </row>
    <row r="696" spans="2:9" x14ac:dyDescent="0.2">
      <c r="B696" s="15">
        <v>33.63120567</v>
      </c>
      <c r="C696" s="15">
        <v>2.836879433</v>
      </c>
      <c r="D696" s="15">
        <v>11.819239420000001</v>
      </c>
      <c r="I696" s="36"/>
    </row>
    <row r="697" spans="2:9" x14ac:dyDescent="0.2">
      <c r="B697" s="15">
        <v>33.425531909999997</v>
      </c>
      <c r="C697" s="15">
        <v>2.8297872339999999</v>
      </c>
      <c r="D697" s="15">
        <v>11.821145720000001</v>
      </c>
      <c r="I697" s="36"/>
    </row>
    <row r="698" spans="2:9" x14ac:dyDescent="0.2">
      <c r="B698" s="15">
        <v>33.163120569999997</v>
      </c>
      <c r="C698" s="15">
        <v>2.8226950350000002</v>
      </c>
      <c r="D698" s="15">
        <v>11.80945075</v>
      </c>
      <c r="I698" s="36"/>
    </row>
    <row r="699" spans="2:9" x14ac:dyDescent="0.2">
      <c r="B699" s="15">
        <v>32.921985820000003</v>
      </c>
      <c r="C699" s="15">
        <v>2.808510638</v>
      </c>
      <c r="D699" s="15">
        <v>11.79086474</v>
      </c>
      <c r="I699" s="36"/>
    </row>
    <row r="700" spans="2:9" x14ac:dyDescent="0.2">
      <c r="B700" s="15">
        <v>32.787234040000001</v>
      </c>
      <c r="C700" s="15">
        <v>2.7943262409999998</v>
      </c>
      <c r="D700" s="15">
        <v>11.770743980000001</v>
      </c>
      <c r="I700" s="36"/>
    </row>
    <row r="701" spans="2:9" x14ac:dyDescent="0.2">
      <c r="B701" s="15">
        <v>32.622377620000002</v>
      </c>
      <c r="C701" s="15">
        <v>2.769230769</v>
      </c>
      <c r="D701" s="15">
        <v>11.758779390000001</v>
      </c>
      <c r="I701" s="36"/>
    </row>
    <row r="702" spans="2:9" x14ac:dyDescent="0.2">
      <c r="B702" s="15">
        <v>32.300699299999998</v>
      </c>
      <c r="C702" s="15">
        <v>2.7552447550000001</v>
      </c>
      <c r="D702" s="15">
        <v>11.767817900000001</v>
      </c>
      <c r="I702" s="36"/>
    </row>
    <row r="703" spans="2:9" x14ac:dyDescent="0.2">
      <c r="B703" s="15">
        <v>32.062937060000003</v>
      </c>
      <c r="C703" s="15">
        <v>2.7552447550000001</v>
      </c>
      <c r="D703" s="15">
        <v>11.77781908</v>
      </c>
      <c r="I703" s="36"/>
    </row>
    <row r="704" spans="2:9" x14ac:dyDescent="0.2">
      <c r="B704" s="15">
        <v>31.87412587</v>
      </c>
      <c r="C704" s="15">
        <v>2.7272727269999999</v>
      </c>
      <c r="D704" s="15">
        <v>11.79031318</v>
      </c>
      <c r="I704" s="36"/>
    </row>
    <row r="705" spans="2:9" x14ac:dyDescent="0.2">
      <c r="B705" s="15">
        <v>31.67832168</v>
      </c>
      <c r="C705" s="15">
        <v>2.692307692</v>
      </c>
      <c r="D705" s="15">
        <v>11.802189439999999</v>
      </c>
      <c r="I705" s="36"/>
    </row>
    <row r="706" spans="2:9" x14ac:dyDescent="0.2">
      <c r="B706" s="15">
        <v>31.405594409999999</v>
      </c>
      <c r="C706" s="15">
        <v>2.6433566430000002</v>
      </c>
      <c r="D706" s="15">
        <v>11.80905813</v>
      </c>
      <c r="I706" s="36"/>
    </row>
    <row r="707" spans="2:9" x14ac:dyDescent="0.2">
      <c r="B707" s="15">
        <v>31.18181818</v>
      </c>
      <c r="C707" s="15">
        <v>2.6083916079999998</v>
      </c>
      <c r="D707" s="15">
        <v>11.812253139999999</v>
      </c>
    </row>
    <row r="708" spans="2:9" x14ac:dyDescent="0.2">
      <c r="B708" s="15">
        <v>31.01398601</v>
      </c>
      <c r="C708" s="15">
        <v>2.6013986010000001</v>
      </c>
      <c r="D708" s="15">
        <v>11.823366</v>
      </c>
    </row>
    <row r="709" spans="2:9" x14ac:dyDescent="0.2">
      <c r="B709" s="15">
        <v>30.671328670000001</v>
      </c>
      <c r="C709" s="15">
        <v>2.58041958</v>
      </c>
      <c r="D709" s="15">
        <v>11.84998173</v>
      </c>
    </row>
    <row r="710" spans="2:9" x14ac:dyDescent="0.2">
      <c r="B710" s="15">
        <v>30.419580419999999</v>
      </c>
      <c r="C710" s="15">
        <v>2.5664335660000002</v>
      </c>
      <c r="D710" s="15">
        <v>11.877115440000001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63" r:id="rId4">
          <objectPr defaultSize="0" r:id="rId5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4"/>
      </mc:Fallback>
    </mc:AlternateContent>
    <mc:AlternateContent xmlns:mc="http://schemas.openxmlformats.org/markup-compatibility/2006">
      <mc:Choice Requires="x14">
        <oleObject progId="Equation.DSMT4" shapeId="1164" r:id="rId6">
          <objectPr defaultSize="0" r:id="rId7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6"/>
      </mc:Fallback>
    </mc:AlternateContent>
    <mc:AlternateContent xmlns:mc="http://schemas.openxmlformats.org/markup-compatibility/2006">
      <mc:Choice Requires="x14">
        <oleObject progId="Equation.DSMT4" shapeId="1165" r:id="rId8">
          <objectPr defaultSize="0" r:id="rId9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8"/>
      </mc:Fallback>
    </mc:AlternateContent>
    <mc:AlternateContent xmlns:mc="http://schemas.openxmlformats.org/markup-compatibility/2006">
      <mc:Choice Requires="x14">
        <oleObject progId="Equation.DSMT4" shapeId="1166" r:id="rId10">
          <objectPr defaultSize="0" r:id="rId11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0"/>
      </mc:Fallback>
    </mc:AlternateContent>
    <mc:AlternateContent xmlns:mc="http://schemas.openxmlformats.org/markup-compatibility/2006">
      <mc:Choice Requires="x14">
        <oleObject progId="Equation.DSMT4" shapeId="1170" r:id="rId12">
          <objectPr defaultSize="0" r:id="rId13">
            <anchor moveWithCells="1" sizeWithCells="1">
              <from>
                <xdr:col>3</xdr:col>
                <xdr:colOff>66675</xdr:colOff>
                <xdr:row>0</xdr:row>
                <xdr:rowOff>152400</xdr:rowOff>
              </from>
              <to>
                <xdr:col>3</xdr:col>
                <xdr:colOff>981075</xdr:colOff>
                <xdr:row>0</xdr:row>
                <xdr:rowOff>428625</xdr:rowOff>
              </to>
            </anchor>
          </objectPr>
        </oleObject>
      </mc:Choice>
      <mc:Fallback>
        <oleObject progId="Equation.DSMT4" shapeId="1170" r:id="rId12"/>
      </mc:Fallback>
    </mc:AlternateContent>
    <mc:AlternateContent xmlns:mc="http://schemas.openxmlformats.org/markup-compatibility/2006">
      <mc:Choice Requires="x14">
        <oleObject progId="Equation.DSMT4" shapeId="1174" r:id="rId14">
          <objectPr defaultSize="0" r:id="rId15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74" r:id="rId14"/>
      </mc:Fallback>
    </mc:AlternateContent>
    <mc:AlternateContent xmlns:mc="http://schemas.openxmlformats.org/markup-compatibility/2006">
      <mc:Choice Requires="x14">
        <oleObject progId="Equation.DSMT4" shapeId="1175" r:id="rId16">
          <objectPr defaultSize="0" r:id="rId17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352425</xdr:rowOff>
              </to>
            </anchor>
          </objectPr>
        </oleObject>
      </mc:Choice>
      <mc:Fallback>
        <oleObject progId="Equation.DSMT4" shapeId="1175" r:id="rId16"/>
      </mc:Fallback>
    </mc:AlternateContent>
    <mc:AlternateContent xmlns:mc="http://schemas.openxmlformats.org/markup-compatibility/2006">
      <mc:Choice Requires="x14">
        <oleObject progId="Equation.DSMT4" shapeId="1176" r:id="rId18">
          <objectPr defaultSize="0" r:id="rId19">
            <anchor moveWithCells="1" sizeWithCells="1">
              <from>
                <xdr:col>6</xdr:col>
                <xdr:colOff>114300</xdr:colOff>
                <xdr:row>0</xdr:row>
                <xdr:rowOff>9525</xdr:rowOff>
              </from>
              <to>
                <xdr:col>6</xdr:col>
                <xdr:colOff>600075</xdr:colOff>
                <xdr:row>1</xdr:row>
                <xdr:rowOff>0</xdr:rowOff>
              </to>
            </anchor>
          </objectPr>
        </oleObject>
      </mc:Choice>
      <mc:Fallback>
        <oleObject progId="Equation.DSMT4" shapeId="1176" r:id="rId1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2016-06-01T14:57:42Z</dcterms:modified>
</cp:coreProperties>
</file>